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24226"/>
  <mc:AlternateContent xmlns:mc="http://schemas.openxmlformats.org/markup-compatibility/2006">
    <mc:Choice Requires="x15">
      <x15ac:absPath xmlns:x15ac="http://schemas.microsoft.com/office/spreadsheetml/2010/11/ac" url="F:\Cris\AÑO 2018\pliegos  2018\informe de evaluacion final\"/>
    </mc:Choice>
  </mc:AlternateContent>
  <bookViews>
    <workbookView xWindow="0" yWindow="0" windowWidth="28800" windowHeight="11745"/>
  </bookViews>
  <sheets>
    <sheet name="EVALUACION TECNICA" sheetId="58" r:id="rId1"/>
    <sheet name="CORREC. ARITM." sheetId="56" state="hidden" r:id="rId2"/>
  </sheets>
  <externalReferences>
    <externalReference r:id="rId3"/>
    <externalReference r:id="rId4"/>
    <externalReference r:id="rId5"/>
  </externalReferences>
  <definedNames>
    <definedName name="ELECTRICA">'[1]3.PRESUP. ELECTRICO'!$A$4:$G$212</definedName>
    <definedName name="Export" localSheetId="1" hidden="1">{"'Hoja1'!$A$1:$I$70"}</definedName>
    <definedName name="Export" hidden="1">{"'Hoja1'!$A$1:$I$70"}</definedName>
    <definedName name="formula" localSheetId="1">'[2]VERIFICACION TECNICA'!$A$34:$B$37</definedName>
    <definedName name="formula">#REF!</definedName>
    <definedName name="HTML_CodePage" hidden="1">1252</definedName>
    <definedName name="HTML_Control" localSheetId="1" hidden="1">{"'Hoja1'!$A$1:$I$70"}</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OBRA_CIVIL">'[1]2.PRESUPUESTO OBRA CIVIL'!$A$4:$G$224</definedName>
    <definedName name="PROGRAMA">'[3]Planes Validar'!$B$2:$B$7</definedName>
    <definedName name="SELECCION">[3]Soluciones!$B$7</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K18" i="58" l="1"/>
  <c r="J18" i="58" s="1"/>
  <c r="J7" i="58"/>
  <c r="N17" i="58"/>
  <c r="K8" i="58"/>
  <c r="P112" i="56" l="1"/>
  <c r="R105" i="56"/>
  <c r="Q105" i="56"/>
  <c r="R104" i="56"/>
  <c r="Q104" i="56"/>
  <c r="R103" i="56"/>
  <c r="Q103" i="56"/>
  <c r="R100" i="56"/>
  <c r="Q100" i="56"/>
  <c r="R99" i="56"/>
  <c r="Q99" i="56"/>
  <c r="R98" i="56"/>
  <c r="Q98" i="56"/>
  <c r="R97" i="56"/>
  <c r="Q97" i="56"/>
  <c r="R96" i="56"/>
  <c r="Q96" i="56"/>
  <c r="R95" i="56"/>
  <c r="Q95" i="56"/>
  <c r="R94" i="56"/>
  <c r="Q94" i="56"/>
  <c r="R93" i="56"/>
  <c r="Q93" i="56"/>
  <c r="R92" i="56"/>
  <c r="Q92" i="56"/>
  <c r="R91" i="56"/>
  <c r="Q91" i="56"/>
  <c r="R88" i="56"/>
  <c r="Q88" i="56"/>
  <c r="R87" i="56"/>
  <c r="Q87" i="56"/>
  <c r="R86" i="56"/>
  <c r="Q86" i="56"/>
  <c r="R85" i="56"/>
  <c r="Q85" i="56"/>
  <c r="R84" i="56"/>
  <c r="Q84" i="56"/>
  <c r="R83" i="56"/>
  <c r="Q83" i="56"/>
  <c r="R82" i="56"/>
  <c r="Q82" i="56"/>
  <c r="R81" i="56"/>
  <c r="Q81" i="56"/>
  <c r="R80" i="56"/>
  <c r="Q80" i="56"/>
  <c r="R77" i="56"/>
  <c r="Q77" i="56"/>
  <c r="R76" i="56"/>
  <c r="Q76" i="56"/>
  <c r="R75" i="56"/>
  <c r="Q75" i="56"/>
  <c r="R74" i="56"/>
  <c r="Q74" i="56"/>
  <c r="R73" i="56"/>
  <c r="Q73" i="56"/>
  <c r="R72" i="56"/>
  <c r="Q72" i="56"/>
  <c r="R71" i="56"/>
  <c r="Q71" i="56"/>
  <c r="R70" i="56"/>
  <c r="Q70" i="56"/>
  <c r="R69" i="56"/>
  <c r="Q69" i="56"/>
  <c r="R68" i="56"/>
  <c r="Q68" i="56"/>
  <c r="R67" i="56"/>
  <c r="Q67" i="56"/>
  <c r="R64" i="56"/>
  <c r="Q64" i="56"/>
  <c r="R63" i="56"/>
  <c r="Q63" i="56"/>
  <c r="R62" i="56"/>
  <c r="Q62" i="56"/>
  <c r="R61" i="56"/>
  <c r="Q61" i="56"/>
  <c r="R60" i="56"/>
  <c r="Q60" i="56"/>
  <c r="R59" i="56"/>
  <c r="Q59" i="56"/>
  <c r="R58" i="56"/>
  <c r="Q58" i="56"/>
  <c r="R57" i="56"/>
  <c r="Q57" i="56"/>
  <c r="R54" i="56"/>
  <c r="Q54" i="56"/>
  <c r="R53" i="56"/>
  <c r="Q53" i="56"/>
  <c r="R52" i="56"/>
  <c r="Q52" i="56"/>
  <c r="R51" i="56"/>
  <c r="Q51" i="56"/>
  <c r="R50" i="56"/>
  <c r="Q50" i="56"/>
  <c r="R49" i="56"/>
  <c r="Q49" i="56"/>
  <c r="R48" i="56"/>
  <c r="Q48" i="56"/>
  <c r="R47" i="56"/>
  <c r="Q47" i="56"/>
  <c r="R46" i="56"/>
  <c r="Q46" i="56"/>
  <c r="R43" i="56"/>
  <c r="Q43" i="56"/>
  <c r="R42" i="56"/>
  <c r="Q42" i="56"/>
  <c r="R41" i="56"/>
  <c r="Q41" i="56"/>
  <c r="R40" i="56"/>
  <c r="Q40" i="56"/>
  <c r="R39" i="56"/>
  <c r="Q39" i="56"/>
  <c r="R38" i="56"/>
  <c r="Q38" i="56"/>
  <c r="R37" i="56"/>
  <c r="Q37" i="56"/>
  <c r="R36" i="56"/>
  <c r="Q36" i="56"/>
  <c r="R35" i="56"/>
  <c r="Q35" i="56"/>
  <c r="R34" i="56"/>
  <c r="Q34" i="56"/>
  <c r="R33" i="56"/>
  <c r="Q33" i="56"/>
  <c r="R30" i="56"/>
  <c r="Q30" i="56"/>
  <c r="R29" i="56"/>
  <c r="Q29" i="56"/>
  <c r="R28" i="56"/>
  <c r="Q28" i="56"/>
  <c r="R27" i="56"/>
  <c r="Q27" i="56"/>
  <c r="R26" i="56"/>
  <c r="Q26" i="56"/>
  <c r="R23" i="56"/>
  <c r="Q23" i="56"/>
  <c r="R22" i="56"/>
  <c r="Q22" i="56"/>
  <c r="R21" i="56"/>
  <c r="Q21" i="56"/>
  <c r="R20" i="56"/>
  <c r="Q20" i="56"/>
  <c r="R19" i="56"/>
  <c r="Q19" i="56"/>
  <c r="R18" i="56"/>
  <c r="Q18" i="56"/>
  <c r="R17" i="56"/>
  <c r="Q17" i="56"/>
  <c r="R16" i="56"/>
  <c r="Q16" i="56"/>
  <c r="R15" i="56"/>
  <c r="Q15" i="56"/>
  <c r="R14" i="56"/>
  <c r="Q14" i="56"/>
  <c r="R13" i="56"/>
  <c r="Q13" i="56"/>
  <c r="R12" i="56"/>
  <c r="Q12" i="56"/>
  <c r="R11" i="56"/>
  <c r="Q11" i="56"/>
  <c r="R10" i="56"/>
  <c r="Q10" i="56"/>
  <c r="R9" i="56"/>
  <c r="Q9" i="56"/>
  <c r="M112" i="56"/>
  <c r="O105" i="56"/>
  <c r="N105" i="56"/>
  <c r="O104" i="56"/>
  <c r="N104" i="56"/>
  <c r="O103" i="56"/>
  <c r="N103" i="56"/>
  <c r="O100" i="56"/>
  <c r="N100" i="56"/>
  <c r="O99" i="56"/>
  <c r="N99" i="56"/>
  <c r="O98" i="56"/>
  <c r="N98" i="56"/>
  <c r="O97" i="56"/>
  <c r="N97" i="56"/>
  <c r="O96" i="56"/>
  <c r="N96" i="56"/>
  <c r="O95" i="56"/>
  <c r="N95" i="56"/>
  <c r="O94" i="56"/>
  <c r="N94" i="56"/>
  <c r="O93" i="56"/>
  <c r="N93" i="56"/>
  <c r="O92" i="56"/>
  <c r="N92" i="56"/>
  <c r="O91" i="56"/>
  <c r="N91" i="56"/>
  <c r="O88" i="56"/>
  <c r="N88" i="56"/>
  <c r="O87" i="56"/>
  <c r="N87" i="56"/>
  <c r="O86" i="56"/>
  <c r="N86" i="56"/>
  <c r="O85" i="56"/>
  <c r="N85" i="56"/>
  <c r="O84" i="56"/>
  <c r="N84" i="56"/>
  <c r="O83" i="56"/>
  <c r="N83" i="56"/>
  <c r="O82" i="56"/>
  <c r="N82" i="56"/>
  <c r="O81" i="56"/>
  <c r="N81" i="56"/>
  <c r="O80" i="56"/>
  <c r="N80" i="56"/>
  <c r="N89" i="56" s="1"/>
  <c r="O77" i="56"/>
  <c r="N77" i="56"/>
  <c r="O76" i="56"/>
  <c r="N76" i="56"/>
  <c r="O75" i="56"/>
  <c r="N75" i="56"/>
  <c r="O74" i="56"/>
  <c r="N74" i="56"/>
  <c r="O73" i="56"/>
  <c r="N73" i="56"/>
  <c r="O72" i="56"/>
  <c r="N72" i="56"/>
  <c r="O71" i="56"/>
  <c r="N71" i="56"/>
  <c r="O70" i="56"/>
  <c r="N70" i="56"/>
  <c r="O69" i="56"/>
  <c r="N69" i="56"/>
  <c r="O68" i="56"/>
  <c r="N68" i="56"/>
  <c r="O67" i="56"/>
  <c r="N67" i="56"/>
  <c r="O64" i="56"/>
  <c r="N64" i="56"/>
  <c r="O63" i="56"/>
  <c r="N63" i="56"/>
  <c r="O62" i="56"/>
  <c r="N62" i="56"/>
  <c r="O61" i="56"/>
  <c r="N61" i="56"/>
  <c r="O60" i="56"/>
  <c r="N60" i="56"/>
  <c r="O59" i="56"/>
  <c r="N59" i="56"/>
  <c r="O58" i="56"/>
  <c r="N58" i="56"/>
  <c r="O57" i="56"/>
  <c r="N57" i="56"/>
  <c r="O54" i="56"/>
  <c r="N54" i="56"/>
  <c r="O53" i="56"/>
  <c r="N53" i="56"/>
  <c r="O52" i="56"/>
  <c r="N52" i="56"/>
  <c r="O51" i="56"/>
  <c r="N51" i="56"/>
  <c r="O50" i="56"/>
  <c r="N50" i="56"/>
  <c r="O49" i="56"/>
  <c r="N49" i="56"/>
  <c r="O48" i="56"/>
  <c r="N48" i="56"/>
  <c r="O47" i="56"/>
  <c r="N47" i="56"/>
  <c r="O46" i="56"/>
  <c r="N46" i="56"/>
  <c r="O43" i="56"/>
  <c r="N43" i="56"/>
  <c r="O42" i="56"/>
  <c r="N42" i="56"/>
  <c r="O41" i="56"/>
  <c r="N41" i="56"/>
  <c r="O40" i="56"/>
  <c r="N40" i="56"/>
  <c r="O39" i="56"/>
  <c r="N39" i="56"/>
  <c r="O38" i="56"/>
  <c r="N38" i="56"/>
  <c r="O37" i="56"/>
  <c r="N37" i="56"/>
  <c r="O36" i="56"/>
  <c r="N36" i="56"/>
  <c r="O35" i="56"/>
  <c r="N35" i="56"/>
  <c r="O34" i="56"/>
  <c r="N34" i="56"/>
  <c r="O33" i="56"/>
  <c r="N33" i="56"/>
  <c r="O30" i="56"/>
  <c r="N30" i="56"/>
  <c r="O29" i="56"/>
  <c r="N29" i="56"/>
  <c r="O28" i="56"/>
  <c r="N28" i="56"/>
  <c r="O27" i="56"/>
  <c r="N27" i="56"/>
  <c r="O26" i="56"/>
  <c r="N26" i="56"/>
  <c r="N31" i="56" s="1"/>
  <c r="O23" i="56"/>
  <c r="N23" i="56"/>
  <c r="O22" i="56"/>
  <c r="N22" i="56"/>
  <c r="O21" i="56"/>
  <c r="N21" i="56"/>
  <c r="O20" i="56"/>
  <c r="N20" i="56"/>
  <c r="O19" i="56"/>
  <c r="N19" i="56"/>
  <c r="O18" i="56"/>
  <c r="N18" i="56"/>
  <c r="O17" i="56"/>
  <c r="N17" i="56"/>
  <c r="O16" i="56"/>
  <c r="N16" i="56"/>
  <c r="O15" i="56"/>
  <c r="N15" i="56"/>
  <c r="O14" i="56"/>
  <c r="N14" i="56"/>
  <c r="O13" i="56"/>
  <c r="N13" i="56"/>
  <c r="O12" i="56"/>
  <c r="N12" i="56"/>
  <c r="O11" i="56"/>
  <c r="N11" i="56"/>
  <c r="O10" i="56"/>
  <c r="N10" i="56"/>
  <c r="O9" i="56"/>
  <c r="N9" i="56"/>
  <c r="J112" i="56"/>
  <c r="L105" i="56"/>
  <c r="K105" i="56"/>
  <c r="L104" i="56"/>
  <c r="K104" i="56"/>
  <c r="L103" i="56"/>
  <c r="K103" i="56"/>
  <c r="L100" i="56"/>
  <c r="K100" i="56"/>
  <c r="L99" i="56"/>
  <c r="K99" i="56"/>
  <c r="L98" i="56"/>
  <c r="K98" i="56"/>
  <c r="L97" i="56"/>
  <c r="K97" i="56"/>
  <c r="L96" i="56"/>
  <c r="K96" i="56"/>
  <c r="L95" i="56"/>
  <c r="K95" i="56"/>
  <c r="L94" i="56"/>
  <c r="K94" i="56"/>
  <c r="L93" i="56"/>
  <c r="K93" i="56"/>
  <c r="L92" i="56"/>
  <c r="K92" i="56"/>
  <c r="L91" i="56"/>
  <c r="K91" i="56"/>
  <c r="L88" i="56"/>
  <c r="K88" i="56"/>
  <c r="L87" i="56"/>
  <c r="K87" i="56"/>
  <c r="L86" i="56"/>
  <c r="K86" i="56"/>
  <c r="L85" i="56"/>
  <c r="K85" i="56"/>
  <c r="L84" i="56"/>
  <c r="K84" i="56"/>
  <c r="L83" i="56"/>
  <c r="K83" i="56"/>
  <c r="L82" i="56"/>
  <c r="K82" i="56"/>
  <c r="L81" i="56"/>
  <c r="K81" i="56"/>
  <c r="L80" i="56"/>
  <c r="K80" i="56"/>
  <c r="L77" i="56"/>
  <c r="K77" i="56"/>
  <c r="L76" i="56"/>
  <c r="K76" i="56"/>
  <c r="L75" i="56"/>
  <c r="K75" i="56"/>
  <c r="L74" i="56"/>
  <c r="K74" i="56"/>
  <c r="L73" i="56"/>
  <c r="K73" i="56"/>
  <c r="L72" i="56"/>
  <c r="K72" i="56"/>
  <c r="L71" i="56"/>
  <c r="K71" i="56"/>
  <c r="L70" i="56"/>
  <c r="K70" i="56"/>
  <c r="L69" i="56"/>
  <c r="K69" i="56"/>
  <c r="L68" i="56"/>
  <c r="K68" i="56"/>
  <c r="L67" i="56"/>
  <c r="K67" i="56"/>
  <c r="L64" i="56"/>
  <c r="K64" i="56"/>
  <c r="L63" i="56"/>
  <c r="K63" i="56"/>
  <c r="L62" i="56"/>
  <c r="K62" i="56"/>
  <c r="L61" i="56"/>
  <c r="K61" i="56"/>
  <c r="L60" i="56"/>
  <c r="K60" i="56"/>
  <c r="L59" i="56"/>
  <c r="K59" i="56"/>
  <c r="L58" i="56"/>
  <c r="K58" i="56"/>
  <c r="L57" i="56"/>
  <c r="K57" i="56"/>
  <c r="L54" i="56"/>
  <c r="K54" i="56"/>
  <c r="L53" i="56"/>
  <c r="K53" i="56"/>
  <c r="L52" i="56"/>
  <c r="K52" i="56"/>
  <c r="L51" i="56"/>
  <c r="K51" i="56"/>
  <c r="L50" i="56"/>
  <c r="K50" i="56"/>
  <c r="L49" i="56"/>
  <c r="K49" i="56"/>
  <c r="L48" i="56"/>
  <c r="K48" i="56"/>
  <c r="L47" i="56"/>
  <c r="K47" i="56"/>
  <c r="L46" i="56"/>
  <c r="K46" i="56"/>
  <c r="L43" i="56"/>
  <c r="K43" i="56"/>
  <c r="L42" i="56"/>
  <c r="K42" i="56"/>
  <c r="L41" i="56"/>
  <c r="K41" i="56"/>
  <c r="L40" i="56"/>
  <c r="K40" i="56"/>
  <c r="L39" i="56"/>
  <c r="K39" i="56"/>
  <c r="L38" i="56"/>
  <c r="K38" i="56"/>
  <c r="L37" i="56"/>
  <c r="K37" i="56"/>
  <c r="L36" i="56"/>
  <c r="K36" i="56"/>
  <c r="L35" i="56"/>
  <c r="K35" i="56"/>
  <c r="L34" i="56"/>
  <c r="K34" i="56"/>
  <c r="L33" i="56"/>
  <c r="K33" i="56"/>
  <c r="L30" i="56"/>
  <c r="K30" i="56"/>
  <c r="L29" i="56"/>
  <c r="K29" i="56"/>
  <c r="L28" i="56"/>
  <c r="K28" i="56"/>
  <c r="L27" i="56"/>
  <c r="K27" i="56"/>
  <c r="L26" i="56"/>
  <c r="K26" i="56"/>
  <c r="L23" i="56"/>
  <c r="K23" i="56"/>
  <c r="L22" i="56"/>
  <c r="K22" i="56"/>
  <c r="L21" i="56"/>
  <c r="K21" i="56"/>
  <c r="L20" i="56"/>
  <c r="K20" i="56"/>
  <c r="L19" i="56"/>
  <c r="K19" i="56"/>
  <c r="L18" i="56"/>
  <c r="K18" i="56"/>
  <c r="L17" i="56"/>
  <c r="K17" i="56"/>
  <c r="L16" i="56"/>
  <c r="K16" i="56"/>
  <c r="L15" i="56"/>
  <c r="K15" i="56"/>
  <c r="L14" i="56"/>
  <c r="K14" i="56"/>
  <c r="L13" i="56"/>
  <c r="K13" i="56"/>
  <c r="L12" i="56"/>
  <c r="K12" i="56"/>
  <c r="L11" i="56"/>
  <c r="K11" i="56"/>
  <c r="L10" i="56"/>
  <c r="K10" i="56"/>
  <c r="L9" i="56"/>
  <c r="K9" i="56"/>
  <c r="H11" i="56"/>
  <c r="H12" i="56"/>
  <c r="H13" i="56"/>
  <c r="H14" i="56"/>
  <c r="H15" i="56"/>
  <c r="H16" i="56"/>
  <c r="H17" i="56"/>
  <c r="H18" i="56"/>
  <c r="H19" i="56"/>
  <c r="H20" i="56"/>
  <c r="H21" i="56"/>
  <c r="H22" i="56"/>
  <c r="H23" i="56"/>
  <c r="H26" i="56"/>
  <c r="H27" i="56"/>
  <c r="H28" i="56"/>
  <c r="H29" i="56"/>
  <c r="H30" i="56"/>
  <c r="H33" i="56"/>
  <c r="H34" i="56"/>
  <c r="H35" i="56"/>
  <c r="H36" i="56"/>
  <c r="H37" i="56"/>
  <c r="H38" i="56"/>
  <c r="H39" i="56"/>
  <c r="H40" i="56"/>
  <c r="H41" i="56"/>
  <c r="H42" i="56"/>
  <c r="H43" i="56"/>
  <c r="H46" i="56"/>
  <c r="H47" i="56"/>
  <c r="H48" i="56"/>
  <c r="H49" i="56"/>
  <c r="H50" i="56"/>
  <c r="H51" i="56"/>
  <c r="H52" i="56"/>
  <c r="H53" i="56"/>
  <c r="H54" i="56"/>
  <c r="H57" i="56"/>
  <c r="H58" i="56"/>
  <c r="H59" i="56"/>
  <c r="H60" i="56"/>
  <c r="H61" i="56"/>
  <c r="H62" i="56"/>
  <c r="H63" i="56"/>
  <c r="H64" i="56"/>
  <c r="H67" i="56"/>
  <c r="H68" i="56"/>
  <c r="H69" i="56"/>
  <c r="H70" i="56"/>
  <c r="H71" i="56"/>
  <c r="H72" i="56"/>
  <c r="H73" i="56"/>
  <c r="H74" i="56"/>
  <c r="H75" i="56"/>
  <c r="H76" i="56"/>
  <c r="H77" i="56"/>
  <c r="H80" i="56"/>
  <c r="H81" i="56"/>
  <c r="H82" i="56"/>
  <c r="H83" i="56"/>
  <c r="H84" i="56"/>
  <c r="H85" i="56"/>
  <c r="H86" i="56"/>
  <c r="H87" i="56"/>
  <c r="H88" i="56"/>
  <c r="H91" i="56"/>
  <c r="H92" i="56"/>
  <c r="H93" i="56"/>
  <c r="H94" i="56"/>
  <c r="H95" i="56"/>
  <c r="H96" i="56"/>
  <c r="H97" i="56"/>
  <c r="H98" i="56"/>
  <c r="H99" i="56"/>
  <c r="H100" i="56"/>
  <c r="H103" i="56"/>
  <c r="H104" i="56"/>
  <c r="H105" i="56"/>
  <c r="I9" i="56"/>
  <c r="H9" i="56"/>
  <c r="F105" i="56"/>
  <c r="F104" i="56"/>
  <c r="F103" i="56"/>
  <c r="F100" i="56"/>
  <c r="F99" i="56"/>
  <c r="F98" i="56"/>
  <c r="F97" i="56"/>
  <c r="F96" i="56"/>
  <c r="F95" i="56"/>
  <c r="F94" i="56"/>
  <c r="F93" i="56"/>
  <c r="F92" i="56"/>
  <c r="F91" i="56"/>
  <c r="I105" i="56"/>
  <c r="I104" i="56"/>
  <c r="I103" i="56"/>
  <c r="I100" i="56"/>
  <c r="I99" i="56"/>
  <c r="I98" i="56"/>
  <c r="I97" i="56"/>
  <c r="I96" i="56"/>
  <c r="I95" i="56"/>
  <c r="I94" i="56"/>
  <c r="I93" i="56"/>
  <c r="I92" i="56"/>
  <c r="I91" i="56"/>
  <c r="I88" i="56"/>
  <c r="F88" i="56"/>
  <c r="F11" i="56"/>
  <c r="F12" i="56"/>
  <c r="F13" i="56"/>
  <c r="F14" i="56"/>
  <c r="F15" i="56"/>
  <c r="F16" i="56"/>
  <c r="F17" i="56"/>
  <c r="F18" i="56"/>
  <c r="F19" i="56"/>
  <c r="F20" i="56"/>
  <c r="F21" i="56"/>
  <c r="F22" i="56"/>
  <c r="F23" i="56"/>
  <c r="F9" i="56"/>
  <c r="N55" i="56" l="1"/>
  <c r="K31" i="56"/>
  <c r="K55" i="56"/>
  <c r="K89" i="56"/>
  <c r="Q24" i="56"/>
  <c r="Q44" i="56"/>
  <c r="Q65" i="56"/>
  <c r="Q78" i="56"/>
  <c r="Q101" i="56"/>
  <c r="Q106" i="56"/>
  <c r="F101" i="56"/>
  <c r="N24" i="56"/>
  <c r="N108" i="56" s="1"/>
  <c r="N44" i="56"/>
  <c r="N65" i="56"/>
  <c r="N78" i="56"/>
  <c r="N101" i="56"/>
  <c r="N106" i="56"/>
  <c r="F106" i="56"/>
  <c r="K24" i="56"/>
  <c r="K44" i="56"/>
  <c r="K65" i="56"/>
  <c r="K78" i="56"/>
  <c r="K101" i="56"/>
  <c r="K106" i="56"/>
  <c r="Q31" i="56"/>
  <c r="Q55" i="56"/>
  <c r="Q89" i="56"/>
  <c r="H106" i="56"/>
  <c r="H89" i="56"/>
  <c r="H65" i="56"/>
  <c r="H55" i="56"/>
  <c r="H44" i="56"/>
  <c r="H31" i="56"/>
  <c r="H101" i="56"/>
  <c r="H78" i="56"/>
  <c r="Q108" i="56" l="1"/>
  <c r="Q109" i="56"/>
  <c r="Q110" i="56"/>
  <c r="Q113" i="56"/>
  <c r="Q111" i="56"/>
  <c r="K108" i="56"/>
  <c r="N113" i="56"/>
  <c r="N111" i="56"/>
  <c r="N109" i="56"/>
  <c r="N110" i="56"/>
  <c r="Q112" i="56" l="1"/>
  <c r="Q116" i="56" s="1"/>
  <c r="K110" i="56"/>
  <c r="K113" i="56"/>
  <c r="K111" i="56"/>
  <c r="K109" i="56"/>
  <c r="Q119" i="56"/>
  <c r="Q120" i="56" s="1"/>
  <c r="R120" i="56" s="1"/>
  <c r="N112" i="56"/>
  <c r="N116" i="56" s="1"/>
  <c r="K112" i="56" l="1"/>
  <c r="K116" i="56" s="1"/>
  <c r="K119" i="56"/>
  <c r="K120" i="56" s="1"/>
  <c r="L120" i="56" s="1"/>
  <c r="N119" i="56"/>
  <c r="N120" i="56" s="1"/>
  <c r="O120" i="56" s="1"/>
  <c r="I12" i="56" l="1"/>
  <c r="I13" i="56"/>
  <c r="I14" i="56"/>
  <c r="I15" i="56"/>
  <c r="I16" i="56"/>
  <c r="I17" i="56"/>
  <c r="I18" i="56"/>
  <c r="I19" i="56"/>
  <c r="I20" i="56"/>
  <c r="I21" i="56"/>
  <c r="I22" i="56"/>
  <c r="I23" i="56"/>
  <c r="I26" i="56"/>
  <c r="I27" i="56"/>
  <c r="I28" i="56"/>
  <c r="I29" i="56"/>
  <c r="I30" i="56"/>
  <c r="I33" i="56"/>
  <c r="I34" i="56"/>
  <c r="I35" i="56"/>
  <c r="I36" i="56"/>
  <c r="I37" i="56"/>
  <c r="I38" i="56"/>
  <c r="I39" i="56"/>
  <c r="I40" i="56"/>
  <c r="I41" i="56"/>
  <c r="I42" i="56"/>
  <c r="I43" i="56"/>
  <c r="I46" i="56"/>
  <c r="I47" i="56"/>
  <c r="I48" i="56"/>
  <c r="I49" i="56"/>
  <c r="I50" i="56"/>
  <c r="I51" i="56"/>
  <c r="I52" i="56"/>
  <c r="I53" i="56"/>
  <c r="I54" i="56"/>
  <c r="I57" i="56"/>
  <c r="I58" i="56"/>
  <c r="I59" i="56"/>
  <c r="I60" i="56"/>
  <c r="I61" i="56"/>
  <c r="I62" i="56"/>
  <c r="I63" i="56"/>
  <c r="I64" i="56"/>
  <c r="I67" i="56"/>
  <c r="I68" i="56"/>
  <c r="I69" i="56"/>
  <c r="I70" i="56"/>
  <c r="I71" i="56"/>
  <c r="I72" i="56"/>
  <c r="I73" i="56"/>
  <c r="I74" i="56"/>
  <c r="I75" i="56"/>
  <c r="I76" i="56"/>
  <c r="I77" i="56"/>
  <c r="I80" i="56"/>
  <c r="I81" i="56"/>
  <c r="I82" i="56"/>
  <c r="I83" i="56"/>
  <c r="I84" i="56"/>
  <c r="I85" i="56"/>
  <c r="I86" i="56"/>
  <c r="I87" i="56"/>
  <c r="F26" i="56"/>
  <c r="F27" i="56"/>
  <c r="F28" i="56"/>
  <c r="F29" i="56"/>
  <c r="F30" i="56"/>
  <c r="F33" i="56"/>
  <c r="F34" i="56"/>
  <c r="F35" i="56"/>
  <c r="F36" i="56"/>
  <c r="F37" i="56"/>
  <c r="F38" i="56"/>
  <c r="F39" i="56"/>
  <c r="F40" i="56"/>
  <c r="F41" i="56"/>
  <c r="F42" i="56"/>
  <c r="F43" i="56"/>
  <c r="F46" i="56"/>
  <c r="F47" i="56"/>
  <c r="F48" i="56"/>
  <c r="F49" i="56"/>
  <c r="F50" i="56"/>
  <c r="F51" i="56"/>
  <c r="F52" i="56"/>
  <c r="F53" i="56"/>
  <c r="F54" i="56"/>
  <c r="F57" i="56"/>
  <c r="F58" i="56"/>
  <c r="F59" i="56"/>
  <c r="F60" i="56"/>
  <c r="F61" i="56"/>
  <c r="F62" i="56"/>
  <c r="F63" i="56"/>
  <c r="F64" i="56"/>
  <c r="F67" i="56"/>
  <c r="F68" i="56"/>
  <c r="F69" i="56"/>
  <c r="F70" i="56"/>
  <c r="F71" i="56"/>
  <c r="F72" i="56"/>
  <c r="F73" i="56"/>
  <c r="F74" i="56"/>
  <c r="F75" i="56"/>
  <c r="F76" i="56"/>
  <c r="F77" i="56"/>
  <c r="F80" i="56"/>
  <c r="F81" i="56"/>
  <c r="F82" i="56"/>
  <c r="F83" i="56"/>
  <c r="F84" i="56"/>
  <c r="F85" i="56"/>
  <c r="F86" i="56"/>
  <c r="F87" i="56"/>
  <c r="G112" i="56"/>
  <c r="C112" i="56"/>
  <c r="I11" i="56"/>
  <c r="I10" i="56"/>
  <c r="H10" i="56"/>
  <c r="H24" i="56" s="1"/>
  <c r="H108" i="56" s="1"/>
  <c r="F10" i="56"/>
  <c r="F24" i="56" s="1"/>
  <c r="O112" i="56" l="1"/>
  <c r="R112" i="56"/>
  <c r="L112" i="56"/>
  <c r="F78" i="56"/>
  <c r="F65" i="56"/>
  <c r="F44" i="56"/>
  <c r="H111" i="56"/>
  <c r="H109" i="56"/>
  <c r="H113" i="56"/>
  <c r="H110" i="56"/>
  <c r="I112" i="56"/>
  <c r="F89" i="56"/>
  <c r="F55" i="56"/>
  <c r="F31" i="56"/>
  <c r="F108" i="56" l="1"/>
  <c r="F113" i="56" s="1"/>
  <c r="H112" i="56"/>
  <c r="H116" i="56" s="1"/>
  <c r="F110" i="56"/>
  <c r="F111" i="56" l="1"/>
  <c r="F109" i="56"/>
  <c r="H119" i="56"/>
  <c r="H120" i="56" s="1"/>
  <c r="I120" i="56" s="1"/>
  <c r="F112" i="56"/>
  <c r="F114" i="56" s="1"/>
  <c r="R116" i="56" l="1"/>
  <c r="Q117" i="56"/>
  <c r="R117" i="56" s="1"/>
  <c r="O116" i="56"/>
  <c r="N117" i="56"/>
  <c r="O117" i="56" s="1"/>
  <c r="H117" i="56"/>
  <c r="I117" i="56" s="1"/>
  <c r="K117" i="56"/>
  <c r="L117" i="56" s="1"/>
  <c r="L116" i="56"/>
  <c r="I116" i="56"/>
  <c r="J122" i="56" l="1"/>
  <c r="P122" i="56"/>
  <c r="M122" i="56"/>
  <c r="G122" i="56"/>
</calcChain>
</file>

<file path=xl/sharedStrings.xml><?xml version="1.0" encoding="utf-8"?>
<sst xmlns="http://schemas.openxmlformats.org/spreadsheetml/2006/main" count="420" uniqueCount="231">
  <si>
    <t>ITEM</t>
  </si>
  <si>
    <t>CANT.</t>
  </si>
  <si>
    <t>Und</t>
  </si>
  <si>
    <t>UND</t>
  </si>
  <si>
    <t>COSTOS DIRECTOS</t>
  </si>
  <si>
    <t>Utilidad</t>
  </si>
  <si>
    <t>TOTAL AUI</t>
  </si>
  <si>
    <t>Iva sobre utilidad</t>
  </si>
  <si>
    <t>M2</t>
  </si>
  <si>
    <t>VR.UNITARIO</t>
  </si>
  <si>
    <t>VR.TOTAL</t>
  </si>
  <si>
    <t>DESCRIPCION ACTIVIDAD</t>
  </si>
  <si>
    <t>Administración</t>
  </si>
  <si>
    <t>Imprevistos</t>
  </si>
  <si>
    <t>UNIVERSIDAD DEL CAUCA</t>
  </si>
  <si>
    <t>OK</t>
  </si>
  <si>
    <t>ORIGINAL FIRMADO</t>
  </si>
  <si>
    <t>CARLOS JULIO ZUÑIGA SANCHEZ</t>
  </si>
  <si>
    <t>CIELO PEREZ SOLANO</t>
  </si>
  <si>
    <t>Presidenta Junta de Licitaciones y Contratos</t>
  </si>
  <si>
    <t>Vicerrectora Administrativa</t>
  </si>
  <si>
    <t>VICERRECTORIA ADMINISTRATIVA</t>
  </si>
  <si>
    <t>PRESUPUESTO OFICIAL</t>
  </si>
  <si>
    <t xml:space="preserve"> VrUnit. Ofertado</t>
  </si>
  <si>
    <t>≤ VrUnit. Oficial</t>
  </si>
  <si>
    <t>VALOR PROPUESTA CORREGIDA &lt;= PRESUPUESTO OFICIAL</t>
  </si>
  <si>
    <t>VALOR PROPUESTA CORREGIDA &gt;= 95% PRESUPUESTO OFICIAL</t>
  </si>
  <si>
    <t>VALOR PROPUESTA PRESENTADA</t>
  </si>
  <si>
    <t>DIFERENCIA</t>
  </si>
  <si>
    <t>PORCENTAJE DE CORRECCION &lt;= 0.1%</t>
  </si>
  <si>
    <t>VrUnit. Ofertado ≤ VrUnit. Oficial</t>
  </si>
  <si>
    <t>CUMPLE (SI/NO)</t>
  </si>
  <si>
    <t>ML</t>
  </si>
  <si>
    <t>TOTAL PRESUPUESTO OFICIAL</t>
  </si>
  <si>
    <t>OBJETO: CONSTRUCCIÓN DE OBRA CIVIL DESTINADA PARA LA ADECUACIÓN DEL AUDITORIO GREGORIO CAICEDO Y CUBIERTA PARA LA TERRAZA DE LA FACULTAD DE INGENIERIA CIVIL DE LA UNIVERSIDAD DEL CAUCA.</t>
  </si>
  <si>
    <t xml:space="preserve">CONSORCIO CQ </t>
  </si>
  <si>
    <t xml:space="preserve">MAURICIO CASTILLO ESCOBEDO </t>
  </si>
  <si>
    <t>ANDRES LIBARDO FERNANDEZ ORDOÑEZ</t>
  </si>
  <si>
    <t xml:space="preserve">CONSORCIO BM </t>
  </si>
  <si>
    <t>UNID.</t>
  </si>
  <si>
    <t>EDIFICIO DE SANTO DOMINGO</t>
  </si>
  <si>
    <t>1,1</t>
  </si>
  <si>
    <t>Rasqueteo de muros para retirar las capas de cal existentes</t>
  </si>
  <si>
    <t>1,2</t>
  </si>
  <si>
    <t>Pintura en promical y acronal de muros y aleros a dos manos, incluye resanes, estuco en los sitios que se requiera, andamios y equipo para trabajo en alturas.</t>
  </si>
  <si>
    <t>1,3</t>
  </si>
  <si>
    <t>Pintura en koraza para fachada del Paraninfo a tres manos, de acuerdo a colores determinados, incluye resanes, estuco en los sitios que se requiera, andamios y equipo para trabajo en alturas.</t>
  </si>
  <si>
    <t>1,4</t>
  </si>
  <si>
    <t>Pintura en vinilo tipo II, aplicado a tres manos en los aleros, incluye resanes sobre dilataciones del superboard.</t>
  </si>
  <si>
    <t>1,5</t>
  </si>
  <si>
    <t>Pintura en aceite para puertas ambas caras, incluye previo lijado de las superficies</t>
  </si>
  <si>
    <t>1,6</t>
  </si>
  <si>
    <t>Pintura en aceite para ventanas y balcones, ambas caras, incluye limpieza de vidrios</t>
  </si>
  <si>
    <t>1,7</t>
  </si>
  <si>
    <t>Pintura en esmalte de canales y bajantes</t>
  </si>
  <si>
    <t>1,8</t>
  </si>
  <si>
    <t>Protección acrílica  para el ladrillo a la vista, de las cornisas y ventanas, utilizando sika 101 y emulsión</t>
  </si>
  <si>
    <t>1,9</t>
  </si>
  <si>
    <t>Protección acrílica para portalones en piedra, utilizando sika 101 y emulsión</t>
  </si>
  <si>
    <t>1,10</t>
  </si>
  <si>
    <t>Limpieza interior de canales, incluye recolección y bote</t>
  </si>
  <si>
    <t>1,11</t>
  </si>
  <si>
    <t>Pintura en vinilo para cenefa doble</t>
  </si>
  <si>
    <t>1,12</t>
  </si>
  <si>
    <t>Pintura de faroles, incluye limpieza</t>
  </si>
  <si>
    <t>1,13</t>
  </si>
  <si>
    <t>protección acrílica para portalones en ladrillo</t>
  </si>
  <si>
    <t>1,14</t>
  </si>
  <si>
    <t>Pintura en vinilo para cenefa sencilla</t>
  </si>
  <si>
    <t>1,15</t>
  </si>
  <si>
    <t>aseo general y bote de escombro</t>
  </si>
  <si>
    <t>GLOB</t>
  </si>
  <si>
    <t>COSTO DIRECTO</t>
  </si>
  <si>
    <t>EDIFICIO PANTEON DE LOS PROCERES</t>
  </si>
  <si>
    <t>2,1</t>
  </si>
  <si>
    <t>Pintura en koraza 3 manos de muros y cornisas, incluye resanes, repellos, estuco en partes que sea necesario, andamios y equipo de seguridad industrial.</t>
  </si>
  <si>
    <t>2,2</t>
  </si>
  <si>
    <t>Pintura en aceite para puerta 1,86 x 3,80, ambas caras</t>
  </si>
  <si>
    <t>2,3</t>
  </si>
  <si>
    <t>Pintura puerta de balcón 1.25 x 2.65</t>
  </si>
  <si>
    <t>2,4</t>
  </si>
  <si>
    <t>Pintura en aceite para ventanas  1.40 x 2.00, ambas caras</t>
  </si>
  <si>
    <t>2,5</t>
  </si>
  <si>
    <t>Aseo general y bote de escombros</t>
  </si>
  <si>
    <t>EDIFICIO DE LA FACULTAD DE ARTE Y DISEÑO (CASA ROSADA)</t>
  </si>
  <si>
    <t>3,1</t>
  </si>
  <si>
    <t>3,2</t>
  </si>
  <si>
    <t>3,3</t>
  </si>
  <si>
    <t>3,4</t>
  </si>
  <si>
    <t>Pintura en aceite para puertas ambas caras, incluye balcones, incluye previo lijado de las superficies</t>
  </si>
  <si>
    <t>3,5</t>
  </si>
  <si>
    <t>3,6</t>
  </si>
  <si>
    <t>3,7</t>
  </si>
  <si>
    <t>Pintura  de rejas de seguridad, balcones</t>
  </si>
  <si>
    <t>3,8</t>
  </si>
  <si>
    <t>3,9</t>
  </si>
  <si>
    <t>Arreglo de canales y bajantes, incluye rectificación de soldaduras y/o reemplazo de tramos en mal estado</t>
  </si>
  <si>
    <t>3,10</t>
  </si>
  <si>
    <t>3,11</t>
  </si>
  <si>
    <t>EDIFICIO SEDE ADMINISTRATIVA</t>
  </si>
  <si>
    <t>4,1</t>
  </si>
  <si>
    <t>4,2</t>
  </si>
  <si>
    <t>Pintura en  vinilo a dos manos de muros y aleros, incluye resanes, estuco en los sitios que se requiera,  andamios y equipo de seguridad industrial</t>
  </si>
  <si>
    <t>4,3</t>
  </si>
  <si>
    <t>Pintura en aceite para puertas, ambas caras, incluye previo lijado de las superficies</t>
  </si>
  <si>
    <t>4,4</t>
  </si>
  <si>
    <t>4,5</t>
  </si>
  <si>
    <t>4,6</t>
  </si>
  <si>
    <t>Pintura de canales y bajantes</t>
  </si>
  <si>
    <t>4,7</t>
  </si>
  <si>
    <t>Pintura de rejas en aceite ambas caras</t>
  </si>
  <si>
    <t>4,8</t>
  </si>
  <si>
    <t>Pintura de balcones  en aceite ambas caras</t>
  </si>
  <si>
    <t>4,9</t>
  </si>
  <si>
    <t>EDIFICIO UNIDAD DE SALUD Y CASA ALBAN</t>
  </si>
  <si>
    <t>5,1</t>
  </si>
  <si>
    <t>5,2</t>
  </si>
  <si>
    <t>Pintura en vinilo de muros a tres, incluye resanes, estuco en los sitios que se requiera, andamios y equipo para trabajo en alturas.</t>
  </si>
  <si>
    <t>5,3</t>
  </si>
  <si>
    <t>5,4</t>
  </si>
  <si>
    <t>5,5</t>
  </si>
  <si>
    <t>5,6</t>
  </si>
  <si>
    <t>Protección acrílica para portalones en Ladrillo, utilizando sika 101 y emulsión</t>
  </si>
  <si>
    <t>5,7</t>
  </si>
  <si>
    <t>5,8</t>
  </si>
  <si>
    <t>EDIFICIO EL CARMEN FACULTAD DE HUMANAS</t>
  </si>
  <si>
    <t>6,1</t>
  </si>
  <si>
    <t>6,2</t>
  </si>
  <si>
    <t>Pintura en promical y acronal de muros y aleros a tres manos, incluye resanes, estuco en los sitios que se requiera,  andamios y equipo de seguridad industrial</t>
  </si>
  <si>
    <t>6,3</t>
  </si>
  <si>
    <t>6,4</t>
  </si>
  <si>
    <t>Repello 1:3 malla venada en aleros, incluye andamio metálico tubular, altura promedio 9 mts</t>
  </si>
  <si>
    <t>6,5</t>
  </si>
  <si>
    <t>6,6</t>
  </si>
  <si>
    <t>Pintura en aceite para ventanas y rejas, ambas caras, incluye limpieza de vidrios,  balcones,  previo lijado de las superficies</t>
  </si>
  <si>
    <t>6,7</t>
  </si>
  <si>
    <t>6,8</t>
  </si>
  <si>
    <t>6,9</t>
  </si>
  <si>
    <t>6,10</t>
  </si>
  <si>
    <t>Pintura  en aceite de canales y bajantes</t>
  </si>
  <si>
    <t>6,11</t>
  </si>
  <si>
    <t>EDIFICIO MUSEO CASA MOSQUERA Y ARCHIVO HISTORICO</t>
  </si>
  <si>
    <t>7,1</t>
  </si>
  <si>
    <t>7,2</t>
  </si>
  <si>
    <t>7,3</t>
  </si>
  <si>
    <t>Pintura en vinilo tipo II, aplicado a tres manos en los aleros, incluye resanes sobre dilataciones del  superboard.</t>
  </si>
  <si>
    <t>7,4</t>
  </si>
  <si>
    <t>Pintura en barniz para puertas exteriores, ambas caras, incluye previo lijado de las superficies</t>
  </si>
  <si>
    <t>7,5</t>
  </si>
  <si>
    <t>Pintura en barniz para ventanas incluye rejas, ambas caras, incluye previo lijado de las superficies</t>
  </si>
  <si>
    <t>7,6</t>
  </si>
  <si>
    <t>7,7</t>
  </si>
  <si>
    <t>7,8</t>
  </si>
  <si>
    <t>Pintura en aceite  de canales y bajantes</t>
  </si>
  <si>
    <t>7,9</t>
  </si>
  <si>
    <t>EDIFICIO FACULTAD DE ARTES</t>
  </si>
  <si>
    <t>8,1</t>
  </si>
  <si>
    <t>8,2</t>
  </si>
  <si>
    <t>8,3</t>
  </si>
  <si>
    <t>8,4</t>
  </si>
  <si>
    <t>8,5</t>
  </si>
  <si>
    <t>Pintura en aceite para ventanas incluye rejas, ambas caras,  rejas y  previo lijado de las superficies</t>
  </si>
  <si>
    <t>8,6</t>
  </si>
  <si>
    <t>8,7</t>
  </si>
  <si>
    <t>8,8</t>
  </si>
  <si>
    <t>8,9</t>
  </si>
  <si>
    <t>8,10</t>
  </si>
  <si>
    <t>EDIFICIO DE LA VICERRECTORIA DE INVESTIGACIONES</t>
  </si>
  <si>
    <t>9,1</t>
  </si>
  <si>
    <t>Pintura koraza a tres manos en muros y aleros, incluye resanes, estuco en los sitios que se requiera,  andamios y equipo de seguridad industrial, altura promedio = 10.60 mts</t>
  </si>
  <si>
    <t>9,2</t>
  </si>
  <si>
    <t>Construcción  e instalación de canales en lámina calibre 22  remachada y grafada de sección igual a la existente</t>
  </si>
  <si>
    <t>9,3</t>
  </si>
  <si>
    <t>Contratista - Profesional Especializado</t>
  </si>
  <si>
    <t>Oferente</t>
  </si>
  <si>
    <t>Tarifa neta</t>
  </si>
  <si>
    <t>impuesto combustible</t>
  </si>
  <si>
    <t>iva</t>
  </si>
  <si>
    <t>tarifa administrativa</t>
  </si>
  <si>
    <t>impuesto aeroportuaria</t>
  </si>
  <si>
    <t>AVIALOI</t>
  </si>
  <si>
    <t>EJERCICIO 1</t>
  </si>
  <si>
    <t>MAYATUR</t>
  </si>
  <si>
    <t>JETOURS</t>
  </si>
  <si>
    <t>HORA LLEGADA</t>
  </si>
  <si>
    <t>LA PAZ</t>
  </si>
  <si>
    <t>BOGOTA</t>
  </si>
  <si>
    <t>POPAYAN</t>
  </si>
  <si>
    <t>FECHA Y HORA SALIDA</t>
  </si>
  <si>
    <t>18 de mayo a las 0:3:35</t>
  </si>
  <si>
    <t>18 de mayo a las 0:6:17</t>
  </si>
  <si>
    <t>18 de mayo a las 12:28</t>
  </si>
  <si>
    <t>FECHA Y HORA LLEGADA</t>
  </si>
  <si>
    <t>18 de mayo a la 1:39</t>
  </si>
  <si>
    <t>29 de mayo a las 18:31</t>
  </si>
  <si>
    <t xml:space="preserve"> REGRESO</t>
  </si>
  <si>
    <t>29 de mayo a las 19:59</t>
  </si>
  <si>
    <t xml:space="preserve">FECHA Y HORA DE SALIDA </t>
  </si>
  <si>
    <t>29 de mayo a las 22:09</t>
  </si>
  <si>
    <t>FECHA Y HORA DE LLEGADA</t>
  </si>
  <si>
    <t>30 de mayo a las 2:50</t>
  </si>
  <si>
    <t>VALOR DEL TIQUETE</t>
  </si>
  <si>
    <t>DESCUENTO</t>
  </si>
  <si>
    <t>18 de mayo a las 18:31</t>
  </si>
  <si>
    <t>18 de mayo a las 22:09</t>
  </si>
  <si>
    <t>%</t>
  </si>
  <si>
    <t>Observación</t>
  </si>
  <si>
    <t>1.  El oferente discrimina la tarifa neta, los descuentos pero en el valor del tiquete no tiene en cuenta los impuestos, lo que hace irreal el valor ofrecido a la Universidad. 2.  La universidad no acepta autocertificaciones y requiere el soporte o certificado expedido por la Entidad Competente del descuento del que es beneficiaria la agencia.</t>
  </si>
  <si>
    <t>EJERCICIO 2 BOG - POP-BOG</t>
  </si>
  <si>
    <t>1.  No está claro el porcentaje de descuento que presenta: Indica en la cotización que el valor del descuento es igual a la tarifa neta, por tanto el valor del tiquete sería igual al valor de los impuestos mas la tarifa administrativa.  2.  Si bien el ejercicio no era vinculante, la Universidad como lo explicó en la audiencia de cierre, quería verificar los descuentos a que se hacían acreedoras las agencias, por su gestión, prestigio y experiencia.  Sin embargo el oferente en su ejercicio no permite evidenciarlos y por el contrario lo hace irreal y en condiciones de desigualdad favorable para el oferente en comparación con los otros participantes.  La universidad no acepta autocertificaciones y requiere el soporte o certificado expedido por la Entidad Competente del descuento del que es beneficiaria la agencia.</t>
  </si>
  <si>
    <t>1.  No está claro el porcentaje de descuento que presenta : Indica en la cotización que el valor del descuento es igual a la tarifa neta, por tanto el valor del tiquete sería igual al valor de los impuestos mas la tarifa administrativa.  2.  Si bien el ejercicio no era vinculante, la Universidad como lo explicó en la audiencia de cierre, quería verificar los descuentos a que se hacían acreedoras las agencias, por su gestión, prestigio y experiencia.  Sin embargo el oferente en su ejercicio no permite evidenciarlos y por el contrario lo hace irreal y en condiciones de desigualdad favorable para el oferente en comparación con los otros participantes.  La universidad no acepta autocertificaciones y requiere el soporte o certificado expedido por la Entidad Competente del descuento del que es beneficiaria la agencia.</t>
  </si>
  <si>
    <t>1.  El oferente no discrimina en la cotización la tarifa neta, los descuentos, los impuestos y la tarifa administrativa.  No es claro de donde obtiene el valor del tiquete. 2.  Si bien el ejercicio no era vinculante, la Universidad como lo explicó en la audiencia de cierre, quería verificar los descuentos a que se hacían acreedoras las agencias, por su gestión, prestigio y experiencia.  Sin embargo el oferente en su ejercicio no permite evidenciarlos .  La universidad no acepta autocertificaciones y requiere el soporte o certificado expedido por la Entidad Competente del descuento del que es beneficiaria la agencia.</t>
  </si>
  <si>
    <t>CRITERIOS DE EVALUACIÓN.  LITERAL A.  EJERCICIO EN AUDIENCIA PÚBLICA</t>
  </si>
  <si>
    <t>CALIFICACIÓN</t>
  </si>
  <si>
    <t>0 PUNTOS</t>
  </si>
  <si>
    <t>CRITERIOS DE EVALUACIÓN.  LITERAL B.  % DE DESCUENTO SOBRE T.A. CON HERRAMIENTA DE AUTOGESTIÓN</t>
  </si>
  <si>
    <t>OFERENTE</t>
  </si>
  <si>
    <t>% OFRECIDO SOBRE T.A</t>
  </si>
  <si>
    <t>PUNTAJE</t>
  </si>
  <si>
    <t>CRITERIOS DE EVALUACIÓN.  LITERAL C.  % DE DESCUENTO SOBRE INGRESOS DIRECTOS DE LA AGENCIA POR CADA TIQUETE</t>
  </si>
  <si>
    <t>% OFRECIDO</t>
  </si>
  <si>
    <t>OBSERVACIÓN</t>
  </si>
  <si>
    <t>CRITERIOS DE EVALUACIÓN.  LITERAL D.  COMPRA INMEDIATA DE TIQUETES ONLINE</t>
  </si>
  <si>
    <t>CUPO OFRECIDO</t>
  </si>
  <si>
    <t>FACTOR ECONOMICO</t>
  </si>
  <si>
    <t>FACTOR TECNOLÓGICO</t>
  </si>
  <si>
    <t>CANTIDAD DE GDS</t>
  </si>
  <si>
    <t>MAS DE DOS</t>
  </si>
  <si>
    <r>
      <t>1.  El oferente discrimina la tarifa neta, los descuentos pero en el valor del tiquete no tiene en cuenta los impuestos, lo que hace irreal el valor ofrecido a la Universidad.  Es necesario aclarar como se obtuvieron los valores. 2.  La universidad no acepta autocertificaciones y requiere el soporte o certificado expedido por la Entidad Competente del descuento del que es beneficiaria la agencia. E</t>
    </r>
    <r>
      <rPr>
        <u/>
        <sz val="11"/>
        <color theme="1"/>
        <rFont val="Calibri"/>
        <family val="2"/>
        <scheme val="minor"/>
      </rPr>
      <t>n el ejercicio se evidencia el nombre de Aviatur y no del oferente que presenta oferta (Mayatur</t>
    </r>
    <r>
      <rPr>
        <sz val="11"/>
        <color theme="1"/>
        <rFont val="Calibri"/>
        <family val="2"/>
        <scheme val="minor"/>
      </rPr>
      <t>).</t>
    </r>
  </si>
  <si>
    <t>OBSERVACION</t>
  </si>
  <si>
    <t>NO ES CLARO SI EL % OFRECIDO ES SOBRE LOS INGRESOS DIRECTOS (LAS COMISIONES) CON QUE BENEFICIA LA AEROLINEA A LA FIRMA.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</si>
</sst>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quot;$&quot;* #,##0_-;\-&quot;$&quot;* #,##0_-;_-&quot;$&quot;* &quot;-&quot;_-;_-@_-"/>
    <numFmt numFmtId="41" formatCode="_-* #,##0_-;\-* #,##0_-;_-* &quot;-&quot;_-;_-@_-"/>
    <numFmt numFmtId="44" formatCode="_-&quot;$&quot;* #,##0.00_-;\-&quot;$&quot;* #,##0.00_-;_-&quot;$&quot;* &quot;-&quot;??_-;_-@_-"/>
    <numFmt numFmtId="164" formatCode="_-* #,##0.00\ _€_-;\-* #,##0.00\ _€_-;_-* &quot;-&quot;??\ _€_-;_-@_-"/>
    <numFmt numFmtId="165" formatCode="_ &quot;$&quot;\ * #,##0_ ;_ &quot;$&quot;\ * \-#,##0_ ;_ &quot;$&quot;\ * &quot;-&quot;_ ;_ @_ "/>
    <numFmt numFmtId="166" formatCode="&quot;$&quot;\ #,##0"/>
    <numFmt numFmtId="167" formatCode="_ &quot;$&quot;\ * #,##0.00_ ;_ &quot;$&quot;\ * \-#,##0.00_ ;_ &quot;$&quot;\ * &quot;-&quot;??_ ;_ @_ "/>
    <numFmt numFmtId="168" formatCode="_ * #,##0.00_ ;_ * \-#,##0.00_ ;_ * &quot;-&quot;??_ ;_ @_ "/>
    <numFmt numFmtId="169" formatCode="_-* #,##0.00_-;\-* #,##0.00_-;_-* &quot;-&quot;_-;_-@_-"/>
    <numFmt numFmtId="170" formatCode="_-&quot;$&quot;* #,##0_-;\-&quot;$&quot;* #,##0_-;_-&quot;$&quot;* &quot;-&quot;??_-;_-@_-"/>
  </numFmts>
  <fonts count="22"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u/>
      <sz val="11"/>
      <color theme="11"/>
      <name val="Calibri"/>
      <family val="2"/>
      <scheme val="minor"/>
    </font>
    <font>
      <sz val="11"/>
      <name val="Calibri"/>
      <family val="2"/>
      <scheme val="minor"/>
    </font>
    <font>
      <b/>
      <sz val="10"/>
      <color theme="1"/>
      <name val="Arial"/>
      <family val="2"/>
    </font>
    <font>
      <sz val="10"/>
      <color theme="1"/>
      <name val="Arial"/>
      <family val="2"/>
    </font>
    <font>
      <b/>
      <sz val="10"/>
      <name val="Arial"/>
      <family val="2"/>
    </font>
    <font>
      <sz val="10"/>
      <name val="Arial"/>
      <family val="2"/>
    </font>
    <font>
      <sz val="12"/>
      <name val="Arial Narrow"/>
      <family val="2"/>
    </font>
    <font>
      <sz val="10"/>
      <name val="Arial Narrow"/>
      <family val="2"/>
    </font>
    <font>
      <b/>
      <sz val="12"/>
      <name val="Arial Narrow"/>
      <family val="2"/>
    </font>
    <font>
      <b/>
      <sz val="10"/>
      <name val="Arial Narrow"/>
      <family val="2"/>
    </font>
    <font>
      <sz val="10"/>
      <name val="Arial"/>
      <family val="2"/>
    </font>
    <font>
      <sz val="10"/>
      <name val="Arial"/>
      <family val="2"/>
    </font>
    <font>
      <b/>
      <sz val="11"/>
      <color rgb="FFFFC000"/>
      <name val="Calibri"/>
      <family val="2"/>
      <scheme val="minor"/>
    </font>
    <font>
      <b/>
      <sz val="11"/>
      <name val="Calibri"/>
      <family val="2"/>
      <scheme val="minor"/>
    </font>
    <font>
      <sz val="8"/>
      <color theme="1"/>
      <name val="Arial"/>
      <family val="2"/>
    </font>
    <font>
      <sz val="10"/>
      <name val="Arial"/>
      <family val="2"/>
    </font>
    <font>
      <b/>
      <sz val="11"/>
      <color theme="1"/>
      <name val="Calibri"/>
      <family val="2"/>
      <scheme val="minor"/>
    </font>
    <font>
      <u/>
      <sz val="11"/>
      <color theme="1"/>
      <name val="Calibri"/>
      <family val="2"/>
      <scheme val="minor"/>
    </font>
  </fonts>
  <fills count="3">
    <fill>
      <patternFill patternType="none"/>
    </fill>
    <fill>
      <patternFill patternType="gray125"/>
    </fill>
    <fill>
      <patternFill patternType="solid">
        <fgColor rgb="FF002060"/>
        <bgColor indexed="64"/>
      </patternFill>
    </fill>
  </fills>
  <borders count="19">
    <border>
      <left/>
      <right/>
      <top/>
      <bottom/>
      <diagonal/>
    </border>
    <border>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indexed="64"/>
      </left>
      <right style="thin">
        <color indexed="64"/>
      </right>
      <top/>
      <bottom style="thin">
        <color indexed="64"/>
      </bottom>
      <diagonal/>
    </border>
    <border>
      <left/>
      <right style="thin">
        <color indexed="64"/>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auto="1"/>
      </left>
      <right/>
      <top/>
      <bottom/>
      <diagonal/>
    </border>
  </borders>
  <cellStyleXfs count="119">
    <xf numFmtId="0" fontId="0" fillId="0" borderId="0"/>
    <xf numFmtId="164" fontId="1" fillId="0" borderId="0" applyFont="0" applyFill="0" applyBorder="0" applyAlignment="0" applyProtection="0"/>
    <xf numFmtId="42"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165" fontId="2"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2" fillId="0" borderId="0" applyFont="0" applyFill="0" applyBorder="0" applyAlignment="0" applyProtection="0"/>
    <xf numFmtId="167" fontId="9" fillId="0" borderId="0" applyFont="0" applyFill="0" applyBorder="0" applyAlignment="0" applyProtection="0"/>
    <xf numFmtId="0" fontId="9" fillId="0" borderId="0"/>
    <xf numFmtId="0" fontId="1" fillId="0" borderId="0"/>
    <xf numFmtId="9" fontId="2" fillId="0" borderId="0" applyFont="0" applyFill="0" applyBorder="0" applyAlignment="0" applyProtection="0"/>
    <xf numFmtId="0" fontId="2" fillId="0" borderId="0"/>
    <xf numFmtId="168" fontId="2" fillId="0" borderId="0" applyFont="0" applyFill="0" applyBorder="0" applyAlignment="0" applyProtection="0"/>
    <xf numFmtId="0" fontId="14" fillId="0" borderId="0"/>
    <xf numFmtId="0" fontId="2" fillId="0" borderId="0"/>
    <xf numFmtId="0" fontId="15" fillId="0" borderId="0"/>
    <xf numFmtId="41" fontId="1" fillId="0" borderId="0" applyFont="0" applyFill="0" applyBorder="0" applyAlignment="0" applyProtection="0"/>
    <xf numFmtId="0" fontId="19" fillId="0" borderId="0"/>
  </cellStyleXfs>
  <cellXfs count="91">
    <xf numFmtId="0" fontId="0" fillId="0" borderId="0" xfId="0"/>
    <xf numFmtId="0" fontId="7" fillId="0" borderId="0" xfId="0" applyFont="1" applyFill="1" applyAlignment="1">
      <alignment horizontal="center" vertical="center"/>
    </xf>
    <xf numFmtId="0" fontId="7"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12" fillId="0" borderId="0" xfId="112" applyFont="1" applyFill="1" applyAlignment="1">
      <alignment vertical="center"/>
    </xf>
    <xf numFmtId="0" fontId="11" fillId="0" borderId="0" xfId="112" applyFont="1" applyFill="1" applyAlignment="1">
      <alignment horizontal="justify" vertical="justify"/>
    </xf>
    <xf numFmtId="0" fontId="13" fillId="0" borderId="0" xfId="112" applyFont="1" applyFill="1" applyAlignment="1">
      <alignment horizontal="justify" vertical="justify"/>
    </xf>
    <xf numFmtId="0" fontId="12" fillId="0" borderId="0" xfId="112" applyFont="1" applyFill="1" applyBorder="1" applyAlignment="1">
      <alignment horizontal="left" vertical="top"/>
    </xf>
    <xf numFmtId="0" fontId="10" fillId="0" borderId="0" xfId="112" applyFont="1" applyFill="1"/>
    <xf numFmtId="0" fontId="12" fillId="0" borderId="0" xfId="112" applyFont="1" applyFill="1"/>
    <xf numFmtId="0" fontId="0" fillId="0" borderId="9" xfId="0" applyBorder="1" applyAlignment="1">
      <alignment horizontal="center"/>
    </xf>
    <xf numFmtId="0" fontId="5" fillId="0" borderId="11" xfId="110" applyNumberFormat="1" applyFont="1" applyBorder="1" applyAlignment="1">
      <alignment horizontal="center" vertical="center"/>
    </xf>
    <xf numFmtId="166" fontId="16" fillId="2" borderId="11" xfId="110" applyNumberFormat="1" applyFont="1" applyFill="1" applyBorder="1" applyAlignment="1">
      <alignment horizontal="right" vertical="center"/>
    </xf>
    <xf numFmtId="0" fontId="5" fillId="0" borderId="11" xfId="110" applyFont="1" applyBorder="1" applyAlignment="1">
      <alignment horizontal="center" vertical="center"/>
    </xf>
    <xf numFmtId="0" fontId="7" fillId="0" borderId="15" xfId="0" applyFont="1" applyFill="1" applyBorder="1" applyAlignment="1">
      <alignment horizontal="center" vertical="center"/>
    </xf>
    <xf numFmtId="0" fontId="7" fillId="0" borderId="15" xfId="0" applyFont="1" applyFill="1" applyBorder="1" applyAlignment="1">
      <alignment horizontal="left" vertical="center" wrapText="1"/>
    </xf>
    <xf numFmtId="169" fontId="7" fillId="0" borderId="15" xfId="117" applyNumberFormat="1" applyFont="1" applyFill="1" applyBorder="1" applyAlignment="1">
      <alignment horizontal="center" vertical="center"/>
    </xf>
    <xf numFmtId="166" fontId="7" fillId="0" borderId="15" xfId="0" applyNumberFormat="1" applyFont="1" applyFill="1" applyBorder="1" applyAlignment="1">
      <alignment vertical="center"/>
    </xf>
    <xf numFmtId="0" fontId="6" fillId="0" borderId="1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5" xfId="0" applyFont="1" applyFill="1" applyBorder="1" applyAlignment="1">
      <alignment horizontal="left" vertical="center"/>
    </xf>
    <xf numFmtId="166" fontId="6" fillId="0" borderId="15" xfId="0" applyNumberFormat="1" applyFont="1" applyFill="1" applyBorder="1" applyAlignment="1">
      <alignment vertical="center"/>
    </xf>
    <xf numFmtId="0" fontId="6" fillId="0" borderId="15" xfId="0" applyFont="1" applyFill="1" applyBorder="1" applyAlignment="1">
      <alignment horizontal="center" vertical="center"/>
    </xf>
    <xf numFmtId="0" fontId="6" fillId="0" borderId="0" xfId="0" applyFont="1" applyFill="1" applyAlignment="1">
      <alignment horizontal="center" vertical="center"/>
    </xf>
    <xf numFmtId="2" fontId="7" fillId="0" borderId="15" xfId="0" applyNumberFormat="1" applyFont="1" applyFill="1" applyBorder="1" applyAlignment="1">
      <alignment horizontal="center" vertical="center"/>
    </xf>
    <xf numFmtId="3" fontId="2" fillId="0" borderId="15" xfId="98" applyNumberFormat="1" applyFont="1" applyFill="1" applyBorder="1" applyAlignment="1">
      <alignment horizontal="right" vertical="center"/>
    </xf>
    <xf numFmtId="10" fontId="2" fillId="0" borderId="15" xfId="97" applyNumberFormat="1" applyFont="1" applyFill="1" applyBorder="1" applyAlignment="1">
      <alignment horizontal="center" vertical="center"/>
    </xf>
    <xf numFmtId="10" fontId="7" fillId="0" borderId="15" xfId="97" applyNumberFormat="1" applyFont="1" applyFill="1" applyBorder="1" applyAlignment="1">
      <alignment horizontal="center" vertical="center"/>
    </xf>
    <xf numFmtId="166" fontId="8" fillId="0" borderId="15" xfId="1" applyNumberFormat="1" applyFont="1" applyFill="1" applyBorder="1" applyAlignment="1">
      <alignment horizontal="left" vertical="center"/>
    </xf>
    <xf numFmtId="10" fontId="8" fillId="0" borderId="15" xfId="97" applyNumberFormat="1" applyFont="1" applyFill="1" applyBorder="1" applyAlignment="1">
      <alignment horizontal="center" vertical="center"/>
    </xf>
    <xf numFmtId="3" fontId="8" fillId="0" borderId="15" xfId="98" applyNumberFormat="1" applyFont="1" applyFill="1" applyBorder="1" applyAlignment="1">
      <alignment horizontal="left" vertical="center"/>
    </xf>
    <xf numFmtId="10" fontId="8" fillId="0" borderId="10" xfId="97" applyNumberFormat="1" applyFont="1" applyFill="1" applyBorder="1" applyAlignment="1">
      <alignment horizontal="center" vertical="center"/>
    </xf>
    <xf numFmtId="166" fontId="8" fillId="0" borderId="16" xfId="1" applyNumberFormat="1" applyFont="1" applyFill="1" applyBorder="1" applyAlignment="1">
      <alignment horizontal="left" vertical="center"/>
    </xf>
    <xf numFmtId="9" fontId="7" fillId="0" borderId="15" xfId="97" applyFont="1" applyFill="1" applyBorder="1" applyAlignment="1">
      <alignment vertical="center"/>
    </xf>
    <xf numFmtId="0" fontId="6" fillId="0" borderId="15" xfId="0" applyFont="1" applyFill="1" applyBorder="1" applyAlignment="1">
      <alignment vertical="center"/>
    </xf>
    <xf numFmtId="10" fontId="6" fillId="0" borderId="15" xfId="97" applyNumberFormat="1" applyFont="1" applyFill="1" applyBorder="1" applyAlignment="1">
      <alignment vertical="center"/>
    </xf>
    <xf numFmtId="0" fontId="6" fillId="0" borderId="15"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4" xfId="0" applyFont="1" applyFill="1" applyBorder="1" applyAlignment="1">
      <alignment horizontal="center" vertical="center"/>
    </xf>
    <xf numFmtId="0" fontId="7" fillId="0" borderId="9" xfId="0" applyFont="1" applyFill="1" applyBorder="1" applyAlignment="1">
      <alignment horizontal="center" vertical="center"/>
    </xf>
    <xf numFmtId="0" fontId="18" fillId="0" borderId="9" xfId="0" applyFont="1" applyFill="1" applyBorder="1" applyAlignment="1">
      <alignment horizontal="left" vertical="center" wrapText="1"/>
    </xf>
    <xf numFmtId="169" fontId="7" fillId="0" borderId="9" xfId="117" applyNumberFormat="1" applyFont="1" applyFill="1" applyBorder="1" applyAlignment="1">
      <alignment horizontal="center" vertical="center"/>
    </xf>
    <xf numFmtId="166" fontId="7" fillId="0" borderId="9" xfId="2" applyNumberFormat="1" applyFont="1" applyFill="1" applyBorder="1" applyAlignment="1">
      <alignment vertical="center"/>
    </xf>
    <xf numFmtId="166" fontId="7" fillId="0" borderId="9" xfId="0" applyNumberFormat="1" applyFont="1" applyFill="1" applyBorder="1" applyAlignment="1">
      <alignment vertical="center"/>
    </xf>
    <xf numFmtId="0" fontId="5" fillId="0" borderId="17" xfId="110" applyNumberFormat="1" applyFont="1" applyBorder="1" applyAlignment="1">
      <alignment horizontal="center" vertical="center"/>
    </xf>
    <xf numFmtId="2" fontId="7" fillId="0" borderId="15" xfId="0" applyNumberFormat="1" applyFont="1" applyFill="1" applyBorder="1" applyAlignment="1">
      <alignment vertical="center"/>
    </xf>
    <xf numFmtId="2" fontId="6" fillId="0" borderId="15" xfId="0" applyNumberFormat="1" applyFont="1" applyFill="1" applyBorder="1" applyAlignment="1">
      <alignment vertical="center"/>
    </xf>
    <xf numFmtId="170" fontId="7" fillId="0" borderId="15" xfId="96" applyNumberFormat="1" applyFont="1" applyFill="1" applyBorder="1" applyAlignment="1">
      <alignment vertical="center"/>
    </xf>
    <xf numFmtId="170" fontId="6" fillId="0" borderId="15" xfId="96" applyNumberFormat="1" applyFont="1" applyFill="1" applyBorder="1" applyAlignment="1">
      <alignment horizontal="center" vertical="center"/>
    </xf>
    <xf numFmtId="170" fontId="6" fillId="0" borderId="15" xfId="96" applyNumberFormat="1" applyFont="1" applyFill="1" applyBorder="1" applyAlignment="1">
      <alignment vertical="center"/>
    </xf>
    <xf numFmtId="0" fontId="7" fillId="0" borderId="15" xfId="97" applyNumberFormat="1" applyFont="1" applyFill="1" applyBorder="1" applyAlignment="1">
      <alignment vertical="center"/>
    </xf>
    <xf numFmtId="0" fontId="0" fillId="0" borderId="0" xfId="0" applyAlignment="1">
      <alignment horizontal="center"/>
    </xf>
    <xf numFmtId="0" fontId="20" fillId="0" borderId="0" xfId="0" applyFont="1" applyAlignment="1">
      <alignment horizontal="center"/>
    </xf>
    <xf numFmtId="3" fontId="0" fillId="0" borderId="0" xfId="0" applyNumberFormat="1"/>
    <xf numFmtId="0" fontId="0" fillId="0" borderId="0" xfId="0" applyAlignment="1">
      <alignment wrapText="1"/>
    </xf>
    <xf numFmtId="0" fontId="0" fillId="0" borderId="0" xfId="0" applyAlignment="1">
      <alignment vertical="center"/>
    </xf>
    <xf numFmtId="3" fontId="0" fillId="0" borderId="0" xfId="0" applyNumberFormat="1" applyAlignment="1">
      <alignment vertical="center"/>
    </xf>
    <xf numFmtId="0" fontId="0" fillId="0" borderId="0" xfId="0" applyAlignment="1">
      <alignment vertical="center" wrapText="1"/>
    </xf>
    <xf numFmtId="3" fontId="0" fillId="0" borderId="0" xfId="0" applyNumberFormat="1" applyAlignment="1">
      <alignment wrapText="1"/>
    </xf>
    <xf numFmtId="0" fontId="0" fillId="0" borderId="0" xfId="0" applyAlignment="1">
      <alignment horizontal="center" vertical="center"/>
    </xf>
    <xf numFmtId="3" fontId="20" fillId="0" borderId="9" xfId="0" applyNumberFormat="1" applyFont="1" applyBorder="1" applyAlignment="1">
      <alignment horizontal="center"/>
    </xf>
    <xf numFmtId="3" fontId="0" fillId="0" borderId="9" xfId="0" applyNumberFormat="1" applyBorder="1" applyAlignment="1">
      <alignment horizontal="center" vertical="center"/>
    </xf>
    <xf numFmtId="3" fontId="0" fillId="0" borderId="9" xfId="0" applyNumberFormat="1" applyBorder="1" applyAlignment="1">
      <alignment horizontal="center"/>
    </xf>
    <xf numFmtId="0" fontId="0" fillId="0" borderId="9" xfId="0" applyBorder="1" applyAlignment="1">
      <alignment vertical="center"/>
    </xf>
    <xf numFmtId="20" fontId="0" fillId="0" borderId="9" xfId="0" applyNumberFormat="1" applyBorder="1" applyAlignment="1">
      <alignment vertical="center"/>
    </xf>
    <xf numFmtId="3" fontId="0" fillId="0" borderId="9" xfId="0" applyNumberFormat="1" applyBorder="1" applyAlignment="1">
      <alignment vertical="center"/>
    </xf>
    <xf numFmtId="0" fontId="0" fillId="0" borderId="9" xfId="0" applyBorder="1" applyAlignment="1">
      <alignment vertical="center" wrapText="1"/>
    </xf>
    <xf numFmtId="0" fontId="0" fillId="0" borderId="9" xfId="0" applyBorder="1" applyAlignment="1">
      <alignment horizontal="center" vertical="center"/>
    </xf>
    <xf numFmtId="0" fontId="0" fillId="0" borderId="9" xfId="0" applyBorder="1"/>
    <xf numFmtId="3" fontId="0" fillId="0" borderId="9" xfId="0" applyNumberFormat="1" applyBorder="1" applyAlignment="1">
      <alignment horizontal="left" vertical="center" wrapText="1"/>
    </xf>
    <xf numFmtId="3" fontId="0" fillId="0" borderId="9" xfId="0" applyNumberFormat="1" applyBorder="1" applyAlignment="1">
      <alignment horizontal="center" vertical="center"/>
    </xf>
    <xf numFmtId="3" fontId="0" fillId="0" borderId="0" xfId="0" applyNumberFormat="1" applyAlignment="1">
      <alignment horizontal="center" vertical="center"/>
    </xf>
    <xf numFmtId="164" fontId="0" fillId="0" borderId="18" xfId="1" applyFont="1" applyBorder="1" applyAlignment="1">
      <alignment horizontal="center" vertical="center" wrapText="1"/>
    </xf>
    <xf numFmtId="164" fontId="0" fillId="0" borderId="0" xfId="1" applyFont="1" applyAlignment="1">
      <alignment horizontal="center" vertical="center" wrapText="1"/>
    </xf>
    <xf numFmtId="3" fontId="0" fillId="0" borderId="18" xfId="0" applyNumberFormat="1" applyBorder="1" applyAlignment="1">
      <alignment horizontal="center" vertical="center"/>
    </xf>
    <xf numFmtId="3" fontId="20" fillId="0" borderId="0" xfId="0" applyNumberFormat="1" applyFont="1" applyAlignment="1">
      <alignment horizontal="center" wrapText="1"/>
    </xf>
    <xf numFmtId="3" fontId="20" fillId="0" borderId="0" xfId="0" applyNumberFormat="1" applyFont="1" applyAlignment="1">
      <alignment horizontal="center"/>
    </xf>
    <xf numFmtId="0" fontId="6" fillId="0" borderId="7"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5"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4" xfId="0" applyFont="1" applyFill="1" applyBorder="1" applyAlignment="1">
      <alignment horizontal="center" vertical="center"/>
    </xf>
    <xf numFmtId="10" fontId="17" fillId="0" borderId="12" xfId="111" applyNumberFormat="1" applyFont="1" applyBorder="1" applyAlignment="1">
      <alignment horizontal="center" vertical="center"/>
    </xf>
    <xf numFmtId="10" fontId="17" fillId="0" borderId="13" xfId="111" applyNumberFormat="1" applyFont="1" applyBorder="1" applyAlignment="1">
      <alignment horizontal="center" vertical="center"/>
    </xf>
    <xf numFmtId="10" fontId="17" fillId="0" borderId="14" xfId="111" applyNumberFormat="1" applyFont="1" applyBorder="1" applyAlignment="1">
      <alignment horizontal="center" vertical="center"/>
    </xf>
    <xf numFmtId="17" fontId="6" fillId="0" borderId="15" xfId="0" applyNumberFormat="1" applyFont="1" applyFill="1" applyBorder="1" applyAlignment="1">
      <alignment horizontal="center" vertical="center"/>
    </xf>
    <xf numFmtId="0" fontId="6" fillId="0" borderId="15" xfId="0" applyFont="1" applyFill="1" applyBorder="1" applyAlignment="1">
      <alignment horizontal="center" vertical="center" wrapText="1"/>
    </xf>
  </cellXfs>
  <cellStyles count="119">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4"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5"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xfId="1" builtinId="3"/>
    <cellStyle name="Millares [0] 2" xfId="117"/>
    <cellStyle name="Millares 2" xfId="113"/>
    <cellStyle name="Moneda" xfId="96" builtinId="4"/>
    <cellStyle name="Moneda [0]" xfId="2" builtinId="7"/>
    <cellStyle name="Moneda [0] 2" xfId="93"/>
    <cellStyle name="Moneda 2" xfId="108"/>
    <cellStyle name="Normal" xfId="0" builtinId="0"/>
    <cellStyle name="Normal 10" xfId="112"/>
    <cellStyle name="Normal 14" xfId="110"/>
    <cellStyle name="Normal 2" xfId="98"/>
    <cellStyle name="Normal 3" xfId="109"/>
    <cellStyle name="Normal 4" xfId="114"/>
    <cellStyle name="Normal 4 2" xfId="115"/>
    <cellStyle name="Normal 5" xfId="116"/>
    <cellStyle name="Normal 6" xfId="118"/>
    <cellStyle name="Porcentaje" xfId="97" builtinId="5"/>
    <cellStyle name="Porcentaje 3" xfId="111"/>
    <cellStyle name="Porcentual 2" xfId="107"/>
  </cellStyles>
  <dxfs count="61">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01%20VICERRECTORIA\02%20RESIDENCIAS%20UNIVERSITARIAS\DEFINITIVO_RESIDENCIA_UNIVERSITARIAS\28%20EVALUACION%20FINAL%20TECNICA%20-%20FINANCIERA%20-%20JURIDICA%20LP%20No.%2028-2017%20formul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PRELIMINARES</v>
          </cell>
          <cell r="C5">
            <v>0</v>
          </cell>
          <cell r="D5">
            <v>0</v>
          </cell>
          <cell r="E5">
            <v>0</v>
          </cell>
          <cell r="F5">
            <v>0</v>
          </cell>
          <cell r="G5">
            <v>0</v>
          </cell>
        </row>
        <row r="6">
          <cell r="A6">
            <v>1.1000000000000001</v>
          </cell>
          <cell r="B6" t="str">
            <v xml:space="preserve">TOPOGRAFIA LOCALIZACION Y REPLANTEO DE EDIFICACIONES PRIMERA ETAPA </v>
          </cell>
          <cell r="C6" t="str">
            <v>M2</v>
          </cell>
          <cell r="D6">
            <v>10500</v>
          </cell>
          <cell r="E6">
            <v>1200</v>
          </cell>
          <cell r="F6">
            <v>12600000</v>
          </cell>
          <cell r="G6">
            <v>1.3500000000000001E-3</v>
          </cell>
        </row>
        <row r="7">
          <cell r="A7">
            <v>1.2</v>
          </cell>
          <cell r="B7" t="str">
            <v>CERRAMIENTO PROVISIONAL GENERAL DEL LOTE</v>
          </cell>
          <cell r="C7" t="str">
            <v>ML</v>
          </cell>
          <cell r="D7">
            <v>1234</v>
          </cell>
          <cell r="E7">
            <v>11122</v>
          </cell>
          <cell r="F7">
            <v>13724548</v>
          </cell>
          <cell r="G7">
            <v>1.48E-3</v>
          </cell>
        </row>
        <row r="8">
          <cell r="A8">
            <v>1.3</v>
          </cell>
          <cell r="B8" t="str">
            <v>CAMPAMENTO Y SERVICIOS PROVISIONALES</v>
          </cell>
          <cell r="C8" t="str">
            <v>M2</v>
          </cell>
          <cell r="D8">
            <v>125</v>
          </cell>
          <cell r="E8">
            <v>77153</v>
          </cell>
          <cell r="F8">
            <v>9644125</v>
          </cell>
          <cell r="G8">
            <v>1.0399999999999999E-3</v>
          </cell>
        </row>
        <row r="9">
          <cell r="A9">
            <v>1.4</v>
          </cell>
          <cell r="B9" t="str">
            <v>DESCAPOTE Y EXCAVACIÓN A MÁQUINA EN EDIFICIOS Y PARQUEADEROS, INCLUYE CARGUE Y RETIRO DE MATERIAL SOBRANTE DE EXCAVACIÓN &lt;=10KM</v>
          </cell>
          <cell r="C9" t="str">
            <v>M3</v>
          </cell>
          <cell r="D9">
            <v>8572</v>
          </cell>
          <cell r="E9">
            <v>17000</v>
          </cell>
          <cell r="F9">
            <v>145724000</v>
          </cell>
          <cell r="G9">
            <v>1.567E-2</v>
          </cell>
        </row>
        <row r="10">
          <cell r="A10">
            <v>1.5</v>
          </cell>
          <cell r="B10" t="str">
            <v>RIEGO Y COMPACTACIÓN DE MATERIAL DE SITIO SELECCIONADO RELLENO EN EDIFICIOS</v>
          </cell>
          <cell r="C10" t="str">
            <v>M3</v>
          </cell>
          <cell r="D10">
            <v>2740</v>
          </cell>
          <cell r="E10">
            <v>6000</v>
          </cell>
          <cell r="F10">
            <v>16440000</v>
          </cell>
          <cell r="G10">
            <v>1.7700000000000001E-3</v>
          </cell>
        </row>
        <row r="11">
          <cell r="A11">
            <v>1.6</v>
          </cell>
          <cell r="B11" t="str">
            <v>SUMINISTRO, RIEGO Y COMPACTACIÓN DE MATERIAL DE AFIRMADO PARA PARQUEADERO 0.10 MTS</v>
          </cell>
          <cell r="C11" t="str">
            <v>M3</v>
          </cell>
          <cell r="D11">
            <v>702</v>
          </cell>
          <cell r="E11">
            <v>50188</v>
          </cell>
          <cell r="F11">
            <v>35231976</v>
          </cell>
          <cell r="G11">
            <v>3.79E-3</v>
          </cell>
        </row>
        <row r="12">
          <cell r="A12">
            <v>0</v>
          </cell>
          <cell r="B12">
            <v>0</v>
          </cell>
          <cell r="C12">
            <v>0</v>
          </cell>
          <cell r="D12">
            <v>0</v>
          </cell>
          <cell r="E12">
            <v>0</v>
          </cell>
          <cell r="F12">
            <v>233364649</v>
          </cell>
          <cell r="G12">
            <v>2.5100000000000004E-2</v>
          </cell>
        </row>
        <row r="13">
          <cell r="A13">
            <v>2</v>
          </cell>
          <cell r="B13" t="str">
            <v>VÍA DE ACCESO PERIMETRAL PAISAJÍSTICA</v>
          </cell>
          <cell r="C13">
            <v>0</v>
          </cell>
          <cell r="D13">
            <v>0</v>
          </cell>
          <cell r="E13">
            <v>0</v>
          </cell>
          <cell r="F13">
            <v>0</v>
          </cell>
          <cell r="G13">
            <v>0</v>
          </cell>
        </row>
        <row r="14">
          <cell r="A14">
            <v>2.1</v>
          </cell>
          <cell r="B14" t="str">
            <v>TOPOGRAFÍA LOCALIZACIÓN Y REPLANTEO DE LA VÍA DE ACCESO</v>
          </cell>
          <cell r="C14" t="str">
            <v>M2</v>
          </cell>
          <cell r="D14">
            <v>1162.5</v>
          </cell>
          <cell r="E14">
            <v>1500</v>
          </cell>
          <cell r="F14">
            <v>1743750</v>
          </cell>
          <cell r="G14">
            <v>1.9000000000000001E-4</v>
          </cell>
        </row>
        <row r="15">
          <cell r="A15">
            <v>2.2000000000000002</v>
          </cell>
          <cell r="B15" t="str">
            <v>DESCAPOTE Y EXCAVACIÓN A MÁQUINA EN VÍA DE ACCESO, INCLUYE CARGUE Y RETIRO DE MATERIAL SOBRANTE DE EXCAVACIÓN &lt;=10KM</v>
          </cell>
          <cell r="C15" t="str">
            <v>M3</v>
          </cell>
          <cell r="D15">
            <v>581.25</v>
          </cell>
          <cell r="E15">
            <v>17000</v>
          </cell>
          <cell r="F15">
            <v>9881250</v>
          </cell>
          <cell r="G15">
            <v>1.06E-3</v>
          </cell>
        </row>
        <row r="16">
          <cell r="A16">
            <v>2.2999999999999998</v>
          </cell>
          <cell r="B16" t="str">
            <v>RIEGO Y COMPACTACIÓN DE MATERIAL DE SITIO SELECCIONADO RELLENO</v>
          </cell>
          <cell r="C16" t="str">
            <v>M3</v>
          </cell>
          <cell r="D16">
            <v>336</v>
          </cell>
          <cell r="E16">
            <v>6000</v>
          </cell>
          <cell r="F16">
            <v>2016000</v>
          </cell>
          <cell r="G16">
            <v>2.2000000000000001E-4</v>
          </cell>
        </row>
        <row r="17">
          <cell r="A17">
            <v>2.4</v>
          </cell>
          <cell r="B17" t="str">
            <v>SUMINISTRO, RIEGO Y COMPACTACIÓN DE MATERIAL DE AFIRMADO PARA LA VÍA</v>
          </cell>
          <cell r="C17" t="str">
            <v>M3</v>
          </cell>
          <cell r="D17">
            <v>174.38</v>
          </cell>
          <cell r="E17">
            <v>50188</v>
          </cell>
          <cell r="F17">
            <v>8751783</v>
          </cell>
          <cell r="G17">
            <v>9.3999999999999997E-4</v>
          </cell>
        </row>
        <row r="18">
          <cell r="A18">
            <v>0</v>
          </cell>
          <cell r="B18">
            <v>0</v>
          </cell>
          <cell r="C18">
            <v>0</v>
          </cell>
          <cell r="D18">
            <v>0</v>
          </cell>
          <cell r="E18">
            <v>0</v>
          </cell>
          <cell r="F18">
            <v>22392783</v>
          </cell>
          <cell r="G18">
            <v>2.4099999999999998E-3</v>
          </cell>
        </row>
        <row r="19">
          <cell r="A19">
            <v>3</v>
          </cell>
          <cell r="B19" t="str">
            <v>RED SANITARIA EXTERNA</v>
          </cell>
          <cell r="C19">
            <v>0</v>
          </cell>
          <cell r="D19">
            <v>0</v>
          </cell>
          <cell r="E19">
            <v>0</v>
          </cell>
          <cell r="F19">
            <v>0</v>
          </cell>
          <cell r="G19">
            <v>0</v>
          </cell>
        </row>
        <row r="20">
          <cell r="A20">
            <v>3.1</v>
          </cell>
          <cell r="B20" t="str">
            <v>LOCALIZACIÓN Y REPLANTEO RED SANITARIA</v>
          </cell>
          <cell r="C20" t="str">
            <v>ML</v>
          </cell>
          <cell r="D20">
            <v>450</v>
          </cell>
          <cell r="E20">
            <v>500</v>
          </cell>
          <cell r="F20">
            <v>225000</v>
          </cell>
          <cell r="G20">
            <v>2.0000000000000002E-5</v>
          </cell>
        </row>
        <row r="21">
          <cell r="A21">
            <v>3.2</v>
          </cell>
          <cell r="B21" t="str">
            <v>RED SANITARIA CAJAS DE INSPECCIÓN 50 x 50 CMTS</v>
          </cell>
          <cell r="C21" t="str">
            <v>UND</v>
          </cell>
          <cell r="D21">
            <v>6</v>
          </cell>
          <cell r="E21">
            <v>274621</v>
          </cell>
          <cell r="F21">
            <v>1647726</v>
          </cell>
          <cell r="G21">
            <v>1.8000000000000001E-4</v>
          </cell>
        </row>
        <row r="22">
          <cell r="A22">
            <v>3.3</v>
          </cell>
          <cell r="B22" t="str">
            <v>RED SANITARIA CAJAS DE INSPECCIÓN 60 x 60 CMTS</v>
          </cell>
          <cell r="C22" t="str">
            <v>UND</v>
          </cell>
          <cell r="D22">
            <v>5</v>
          </cell>
          <cell r="E22">
            <v>326296</v>
          </cell>
          <cell r="F22">
            <v>1631480</v>
          </cell>
          <cell r="G22">
            <v>1.8000000000000001E-4</v>
          </cell>
        </row>
        <row r="23">
          <cell r="A23">
            <v>3.4</v>
          </cell>
          <cell r="B23" t="str">
            <v>RED SANITARIA RECÁMARA EN CONCRETO</v>
          </cell>
          <cell r="C23" t="str">
            <v>UND</v>
          </cell>
          <cell r="D23">
            <v>7</v>
          </cell>
          <cell r="E23">
            <v>858300</v>
          </cell>
          <cell r="F23">
            <v>6008100</v>
          </cell>
          <cell r="G23">
            <v>6.4999999999999997E-4</v>
          </cell>
        </row>
        <row r="24">
          <cell r="A24">
            <v>3.5</v>
          </cell>
          <cell r="B24" t="str">
            <v>EXCAVACIÓN EN MATERIAL COMÚN</v>
          </cell>
          <cell r="C24" t="str">
            <v>M3</v>
          </cell>
          <cell r="D24">
            <v>551.94000000000005</v>
          </cell>
          <cell r="E24">
            <v>9000</v>
          </cell>
          <cell r="F24">
            <v>4967460</v>
          </cell>
          <cell r="G24">
            <v>5.2999999999999998E-4</v>
          </cell>
        </row>
        <row r="25">
          <cell r="A25">
            <v>3.6</v>
          </cell>
          <cell r="B25" t="str">
            <v>TUBERÍA PVC 4" ALCANTARILLADO NOVAFORT</v>
          </cell>
          <cell r="C25" t="str">
            <v>ML</v>
          </cell>
          <cell r="D25">
            <v>87.42</v>
          </cell>
          <cell r="E25">
            <v>22226</v>
          </cell>
          <cell r="F25">
            <v>1942997</v>
          </cell>
          <cell r="G25">
            <v>2.1000000000000001E-4</v>
          </cell>
        </row>
        <row r="26">
          <cell r="A26">
            <v>3.7</v>
          </cell>
          <cell r="B26" t="str">
            <v>TUBERÍA PVC 8" ALCANTARILLADO NOVAFORT</v>
          </cell>
          <cell r="C26" t="str">
            <v>ML</v>
          </cell>
          <cell r="D26">
            <v>40.54</v>
          </cell>
          <cell r="E26">
            <v>55914</v>
          </cell>
          <cell r="F26">
            <v>2266754</v>
          </cell>
          <cell r="G26">
            <v>2.4000000000000001E-4</v>
          </cell>
        </row>
        <row r="27">
          <cell r="A27">
            <v>3.8</v>
          </cell>
          <cell r="B27" t="str">
            <v>TUBERÍA PVC 10" ALCANTARILLADO NOVAFORT</v>
          </cell>
          <cell r="C27" t="str">
            <v>ML</v>
          </cell>
          <cell r="D27">
            <v>314.5</v>
          </cell>
          <cell r="E27">
            <v>69550</v>
          </cell>
          <cell r="F27">
            <v>21873475</v>
          </cell>
          <cell r="G27">
            <v>2.3500000000000001E-3</v>
          </cell>
        </row>
        <row r="28">
          <cell r="A28">
            <v>3.9</v>
          </cell>
          <cell r="B28" t="str">
            <v>RELLENO Y COMPACTACIÓN DE MATERIAL SELECCIONADO EN ZANJAS</v>
          </cell>
          <cell r="C28" t="str">
            <v>M3</v>
          </cell>
          <cell r="D28">
            <v>423.55</v>
          </cell>
          <cell r="E28">
            <v>21090</v>
          </cell>
          <cell r="F28">
            <v>8932670</v>
          </cell>
          <cell r="G28">
            <v>9.6000000000000002E-4</v>
          </cell>
        </row>
        <row r="29">
          <cell r="A29">
            <v>0</v>
          </cell>
          <cell r="B29">
            <v>0</v>
          </cell>
          <cell r="C29">
            <v>0</v>
          </cell>
          <cell r="D29">
            <v>0</v>
          </cell>
          <cell r="E29">
            <v>0</v>
          </cell>
          <cell r="F29">
            <v>49495662</v>
          </cell>
          <cell r="G29">
            <v>5.3200000000000009E-3</v>
          </cell>
        </row>
        <row r="30">
          <cell r="A30">
            <v>4</v>
          </cell>
          <cell r="B30" t="str">
            <v>RED PLUVIAL EXTERNA</v>
          </cell>
          <cell r="C30">
            <v>0</v>
          </cell>
          <cell r="D30">
            <v>0</v>
          </cell>
          <cell r="E30">
            <v>0</v>
          </cell>
          <cell r="F30">
            <v>0</v>
          </cell>
          <cell r="G30">
            <v>0</v>
          </cell>
        </row>
        <row r="31">
          <cell r="A31">
            <v>4.0999999999999996</v>
          </cell>
          <cell r="B31" t="str">
            <v>LOCALIZACIÓN Y REPLANTEO RED PLUVIAL</v>
          </cell>
          <cell r="C31" t="str">
            <v>ML</v>
          </cell>
          <cell r="D31">
            <v>378.2</v>
          </cell>
          <cell r="E31">
            <v>500</v>
          </cell>
          <cell r="F31">
            <v>189100</v>
          </cell>
          <cell r="G31">
            <v>2.0000000000000002E-5</v>
          </cell>
        </row>
        <row r="32">
          <cell r="A32">
            <v>4.2</v>
          </cell>
          <cell r="B32" t="str">
            <v>RED PLUVIAL CAJAS DE INSPECCIÓN 60 x 60 CMTS</v>
          </cell>
          <cell r="C32" t="str">
            <v>UND</v>
          </cell>
          <cell r="D32">
            <v>3</v>
          </cell>
          <cell r="E32">
            <v>326296</v>
          </cell>
          <cell r="F32">
            <v>978888</v>
          </cell>
          <cell r="G32">
            <v>1.1E-4</v>
          </cell>
        </row>
        <row r="33">
          <cell r="A33">
            <v>4.3</v>
          </cell>
          <cell r="B33" t="str">
            <v>RED PLUVIAL RECÁMARA EN CONCRETO</v>
          </cell>
          <cell r="C33" t="str">
            <v>UND</v>
          </cell>
          <cell r="D33">
            <v>6</v>
          </cell>
          <cell r="E33">
            <v>858300</v>
          </cell>
          <cell r="F33">
            <v>5149800</v>
          </cell>
          <cell r="G33">
            <v>5.5000000000000003E-4</v>
          </cell>
        </row>
        <row r="34">
          <cell r="A34">
            <v>4.4000000000000004</v>
          </cell>
          <cell r="B34" t="str">
            <v>EXCAVACIÓN EN MATERIAL COMÚN</v>
          </cell>
          <cell r="C34" t="str">
            <v>M3</v>
          </cell>
          <cell r="D34">
            <v>490.1</v>
          </cell>
          <cell r="E34">
            <v>9000</v>
          </cell>
          <cell r="F34">
            <v>4410900</v>
          </cell>
          <cell r="G34">
            <v>4.6999999999999999E-4</v>
          </cell>
        </row>
        <row r="35">
          <cell r="A35">
            <v>4.5</v>
          </cell>
          <cell r="B35" t="str">
            <v>TUBERÍA PVC 8" ALCANTARILLADO NOVAFORT</v>
          </cell>
          <cell r="C35" t="str">
            <v>ML</v>
          </cell>
          <cell r="D35">
            <v>15.25</v>
          </cell>
          <cell r="E35">
            <v>55914</v>
          </cell>
          <cell r="F35">
            <v>852689</v>
          </cell>
          <cell r="G35">
            <v>9.0000000000000006E-5</v>
          </cell>
        </row>
        <row r="36">
          <cell r="A36">
            <v>4.5999999999999996</v>
          </cell>
          <cell r="B36" t="str">
            <v>TUBERÍA PVC 14" ALCANTARILLADO NOVAFORT</v>
          </cell>
          <cell r="C36" t="str">
            <v>ML</v>
          </cell>
          <cell r="D36">
            <v>57.95</v>
          </cell>
          <cell r="E36">
            <v>110300</v>
          </cell>
          <cell r="F36">
            <v>6391885</v>
          </cell>
          <cell r="G36">
            <v>6.8999999999999997E-4</v>
          </cell>
        </row>
        <row r="37">
          <cell r="A37">
            <v>4.7</v>
          </cell>
          <cell r="B37" t="str">
            <v>TUBERÍA PVC 16" ALCANTARILLADO NOVAFORT</v>
          </cell>
          <cell r="C37" t="str">
            <v>ML</v>
          </cell>
          <cell r="D37">
            <v>305</v>
          </cell>
          <cell r="E37">
            <v>148600</v>
          </cell>
          <cell r="F37">
            <v>45323000</v>
          </cell>
          <cell r="G37">
            <v>4.8700000000000002E-3</v>
          </cell>
        </row>
        <row r="38">
          <cell r="A38">
            <v>4.8</v>
          </cell>
          <cell r="B38" t="str">
            <v>SUMIDEROS RED PLUVIAL</v>
          </cell>
          <cell r="C38" t="str">
            <v>UND</v>
          </cell>
          <cell r="D38">
            <v>12</v>
          </cell>
          <cell r="E38">
            <v>226529</v>
          </cell>
          <cell r="F38">
            <v>2718348</v>
          </cell>
          <cell r="G38">
            <v>2.9E-4</v>
          </cell>
        </row>
        <row r="39">
          <cell r="A39">
            <v>4.9000000000000004</v>
          </cell>
          <cell r="B39" t="str">
            <v>RELLENO Y COMPACTACIÓN DE MATERIAL SELECCIONADO EN ZANJAS</v>
          </cell>
          <cell r="C39" t="str">
            <v>M3</v>
          </cell>
          <cell r="D39">
            <v>452.4</v>
          </cell>
          <cell r="E39">
            <v>21090</v>
          </cell>
          <cell r="F39">
            <v>9541116</v>
          </cell>
          <cell r="G39">
            <v>1.0300000000000001E-3</v>
          </cell>
        </row>
        <row r="40">
          <cell r="A40">
            <v>0</v>
          </cell>
          <cell r="B40">
            <v>0</v>
          </cell>
          <cell r="C40">
            <v>0</v>
          </cell>
          <cell r="D40">
            <v>0</v>
          </cell>
          <cell r="E40">
            <v>0</v>
          </cell>
          <cell r="F40">
            <v>75555726</v>
          </cell>
          <cell r="G40">
            <v>8.1200000000000005E-3</v>
          </cell>
        </row>
        <row r="41">
          <cell r="A41">
            <v>5</v>
          </cell>
          <cell r="B41" t="str">
            <v>RED HIDRÁULICA EXTERNA</v>
          </cell>
          <cell r="C41">
            <v>0</v>
          </cell>
          <cell r="D41">
            <v>0</v>
          </cell>
          <cell r="E41">
            <v>0</v>
          </cell>
          <cell r="F41">
            <v>0</v>
          </cell>
          <cell r="G41">
            <v>0</v>
          </cell>
        </row>
        <row r="42">
          <cell r="A42">
            <v>5.0999999999999996</v>
          </cell>
          <cell r="B42" t="str">
            <v>LOCALIZACIÓN Y REPLANTEO RED HIDRÁULICA</v>
          </cell>
          <cell r="C42" t="str">
            <v>ML</v>
          </cell>
          <cell r="D42">
            <v>1185.51</v>
          </cell>
          <cell r="E42">
            <v>500</v>
          </cell>
          <cell r="F42">
            <v>592755</v>
          </cell>
          <cell r="G42">
            <v>6.0000000000000002E-5</v>
          </cell>
        </row>
        <row r="43">
          <cell r="A43">
            <v>5.2</v>
          </cell>
          <cell r="B43" t="str">
            <v>EXCAVACIÓN EN MATERIAL COMÚN</v>
          </cell>
          <cell r="C43" t="str">
            <v>M3</v>
          </cell>
          <cell r="D43">
            <v>1078.81</v>
          </cell>
          <cell r="E43">
            <v>9000</v>
          </cell>
          <cell r="F43">
            <v>9709290</v>
          </cell>
          <cell r="G43">
            <v>1.0399999999999999E-3</v>
          </cell>
        </row>
        <row r="44">
          <cell r="A44">
            <v>5.3</v>
          </cell>
          <cell r="B44" t="str">
            <v>SUMINISTRO E INSTALACIÓN TUBERÍA PVC PRESIÓN 2 1/2" RDE 26 UM</v>
          </cell>
          <cell r="C44" t="str">
            <v>ML</v>
          </cell>
          <cell r="D44">
            <v>871.63</v>
          </cell>
          <cell r="E44">
            <v>14180</v>
          </cell>
          <cell r="F44">
            <v>12359713</v>
          </cell>
          <cell r="G44">
            <v>1.33E-3</v>
          </cell>
        </row>
        <row r="45">
          <cell r="A45">
            <v>5.4</v>
          </cell>
          <cell r="B45" t="str">
            <v>SUMINISTRO E INSTALACIÓN TUBERÍA PVC PRESIÓN 3" RDE 26 UM</v>
          </cell>
          <cell r="C45" t="str">
            <v>ML</v>
          </cell>
          <cell r="D45">
            <v>313.88</v>
          </cell>
          <cell r="E45">
            <v>19528</v>
          </cell>
          <cell r="F45">
            <v>6129449</v>
          </cell>
          <cell r="G45">
            <v>6.6E-4</v>
          </cell>
        </row>
        <row r="46">
          <cell r="A46">
            <v>5.5</v>
          </cell>
          <cell r="B46" t="str">
            <v>SUMINISTRO E INSTALACIÓN ESTACION MACRO MEDIDOR 3" HD, INCLUYE ACCESORIOS HD PARA PUESTA EN FUNCIONAMIENTO</v>
          </cell>
          <cell r="C46" t="str">
            <v>UND</v>
          </cell>
          <cell r="D46">
            <v>1</v>
          </cell>
          <cell r="E46">
            <v>3391345</v>
          </cell>
          <cell r="F46">
            <v>3391345</v>
          </cell>
          <cell r="G46">
            <v>3.6000000000000002E-4</v>
          </cell>
        </row>
        <row r="47">
          <cell r="A47">
            <v>5.6</v>
          </cell>
          <cell r="B47" t="str">
            <v>SUMINISTRO E INSTALACIÓN VALVULA VENTOSA DOBLE CAMARA TRIPLE ACCION ROSCADA 3/4" HD</v>
          </cell>
          <cell r="C47" t="str">
            <v>UND</v>
          </cell>
          <cell r="D47">
            <v>4</v>
          </cell>
          <cell r="E47">
            <v>598488</v>
          </cell>
          <cell r="F47">
            <v>2393952</v>
          </cell>
          <cell r="G47">
            <v>2.5999999999999998E-4</v>
          </cell>
        </row>
        <row r="48">
          <cell r="A48">
            <v>5.7</v>
          </cell>
          <cell r="B48" t="str">
            <v>SUMINISTRO E INSTALACIÓN VÁLVULA DE PURGA DE 3" HD, INCLUYE ACCESORIOS HD</v>
          </cell>
          <cell r="C48" t="str">
            <v>UND</v>
          </cell>
          <cell r="D48">
            <v>4</v>
          </cell>
          <cell r="E48">
            <v>1137659</v>
          </cell>
          <cell r="F48">
            <v>4550636</v>
          </cell>
          <cell r="G48">
            <v>4.8999999999999998E-4</v>
          </cell>
        </row>
        <row r="49">
          <cell r="A49">
            <v>5.8</v>
          </cell>
          <cell r="B49" t="str">
            <v>SUMINISTRO E INSTALACIÓN EQUIPO BOMBEO MODELO 20H-7.5TW IHM O SIMILAR, INCLUYE ESTRUCTURA DE SOPORTE EN CONCRETO REFORZADO 21 MPA</v>
          </cell>
          <cell r="C49" t="str">
            <v>UND</v>
          </cell>
          <cell r="D49">
            <v>2</v>
          </cell>
          <cell r="E49">
            <v>2764880</v>
          </cell>
          <cell r="F49">
            <v>5529760</v>
          </cell>
          <cell r="G49">
            <v>5.9000000000000003E-4</v>
          </cell>
        </row>
        <row r="50">
          <cell r="A50">
            <v>5.9</v>
          </cell>
          <cell r="B50" t="str">
            <v>SUMINISTRO E INSTALACIÓN DE TANQUE PARA ALMACENAMIENTO DE AGUA POTABLE 50000 LTS, INCLUYE ESTRUCTURA DE SOPORTE EN CONCRETO REFORZADO 21 MPA</v>
          </cell>
          <cell r="C50" t="str">
            <v>UND</v>
          </cell>
          <cell r="D50">
            <v>2</v>
          </cell>
          <cell r="E50">
            <v>24268240</v>
          </cell>
          <cell r="F50">
            <v>48536480</v>
          </cell>
          <cell r="G50">
            <v>5.2199999999999998E-3</v>
          </cell>
        </row>
        <row r="51">
          <cell r="A51">
            <v>0</v>
          </cell>
          <cell r="B51">
            <v>0</v>
          </cell>
          <cell r="C51">
            <v>0</v>
          </cell>
          <cell r="D51">
            <v>0</v>
          </cell>
          <cell r="E51">
            <v>0</v>
          </cell>
          <cell r="F51">
            <v>93193380</v>
          </cell>
          <cell r="G51">
            <v>1.001E-2</v>
          </cell>
        </row>
        <row r="52">
          <cell r="A52">
            <v>6</v>
          </cell>
          <cell r="B52" t="str">
            <v>MUROS DE CONTENCIÓN</v>
          </cell>
          <cell r="C52">
            <v>0</v>
          </cell>
          <cell r="D52">
            <v>0</v>
          </cell>
          <cell r="E52">
            <v>0</v>
          </cell>
          <cell r="F52">
            <v>0</v>
          </cell>
          <cell r="G52">
            <v>0</v>
          </cell>
        </row>
        <row r="53">
          <cell r="A53">
            <v>6.1</v>
          </cell>
          <cell r="B53" t="str">
            <v>ACERO DE REFUERZO MUROS DE CONTENCIÓN 420 MPA</v>
          </cell>
          <cell r="C53" t="str">
            <v>KG</v>
          </cell>
          <cell r="D53">
            <v>9480.94</v>
          </cell>
          <cell r="E53">
            <v>3038</v>
          </cell>
          <cell r="F53">
            <v>28803096</v>
          </cell>
          <cell r="G53">
            <v>3.0999999999999999E-3</v>
          </cell>
        </row>
        <row r="54">
          <cell r="A54">
            <v>6.2</v>
          </cell>
          <cell r="B54" t="str">
            <v>CONCRETO MUROS DE CONTENCIÓN 21 MPA</v>
          </cell>
          <cell r="C54" t="str">
            <v>M3</v>
          </cell>
          <cell r="D54">
            <v>118.87</v>
          </cell>
          <cell r="E54">
            <v>606200</v>
          </cell>
          <cell r="F54">
            <v>72058994</v>
          </cell>
          <cell r="G54">
            <v>7.7499999999999999E-3</v>
          </cell>
        </row>
        <row r="55">
          <cell r="A55">
            <v>0</v>
          </cell>
          <cell r="B55">
            <v>0</v>
          </cell>
          <cell r="C55">
            <v>0</v>
          </cell>
          <cell r="D55">
            <v>0</v>
          </cell>
          <cell r="E55">
            <v>0</v>
          </cell>
          <cell r="F55">
            <v>100862090</v>
          </cell>
          <cell r="G55">
            <v>1.085E-2</v>
          </cell>
        </row>
        <row r="56">
          <cell r="A56">
            <v>7</v>
          </cell>
          <cell r="B56" t="str">
            <v>CIMENTACIÓN EDIFICIOS</v>
          </cell>
          <cell r="C56">
            <v>0</v>
          </cell>
          <cell r="D56">
            <v>0</v>
          </cell>
          <cell r="E56">
            <v>0</v>
          </cell>
          <cell r="F56">
            <v>0</v>
          </cell>
          <cell r="G56">
            <v>0</v>
          </cell>
        </row>
        <row r="57">
          <cell r="A57">
            <v>7.1</v>
          </cell>
          <cell r="B57" t="str">
            <v>SOLADO DE LIMPIEZA</v>
          </cell>
          <cell r="C57" t="str">
            <v>M2</v>
          </cell>
          <cell r="D57">
            <v>890.19</v>
          </cell>
          <cell r="E57">
            <v>35719</v>
          </cell>
          <cell r="F57">
            <v>31796697</v>
          </cell>
          <cell r="G57">
            <v>3.4199999999999999E-3</v>
          </cell>
        </row>
        <row r="58">
          <cell r="A58">
            <v>7.2</v>
          </cell>
          <cell r="B58" t="str">
            <v>ACERO DE REFUERZO CIMENTACIÓN 420 MPA</v>
          </cell>
          <cell r="C58" t="str">
            <v>KG</v>
          </cell>
          <cell r="D58">
            <v>28574.59</v>
          </cell>
          <cell r="E58">
            <v>3038</v>
          </cell>
          <cell r="F58">
            <v>86809604</v>
          </cell>
          <cell r="G58">
            <v>9.3299999999999998E-3</v>
          </cell>
        </row>
        <row r="59">
          <cell r="A59">
            <v>7.3</v>
          </cell>
          <cell r="B59" t="str">
            <v>CONCRETO CIMENTACIÓN 21 MPA</v>
          </cell>
          <cell r="C59" t="str">
            <v>M3</v>
          </cell>
          <cell r="D59">
            <v>291.83</v>
          </cell>
          <cell r="E59">
            <v>559904</v>
          </cell>
          <cell r="F59">
            <v>163396784</v>
          </cell>
          <cell r="G59">
            <v>1.7569999999999999E-2</v>
          </cell>
        </row>
        <row r="60">
          <cell r="A60">
            <v>0</v>
          </cell>
          <cell r="B60">
            <v>0</v>
          </cell>
          <cell r="C60">
            <v>0</v>
          </cell>
          <cell r="D60">
            <v>0</v>
          </cell>
          <cell r="E60">
            <v>0</v>
          </cell>
          <cell r="F60">
            <v>282003085</v>
          </cell>
          <cell r="G60">
            <v>2.69E-2</v>
          </cell>
        </row>
        <row r="61">
          <cell r="A61">
            <v>8</v>
          </cell>
          <cell r="B61" t="str">
            <v>PANTALLAS EN CONCRETO REFORZADO</v>
          </cell>
          <cell r="C61">
            <v>0</v>
          </cell>
          <cell r="D61">
            <v>0</v>
          </cell>
          <cell r="E61">
            <v>0</v>
          </cell>
          <cell r="F61">
            <v>0</v>
          </cell>
          <cell r="G61">
            <v>0</v>
          </cell>
        </row>
        <row r="62">
          <cell r="A62">
            <v>8.1</v>
          </cell>
          <cell r="B62" t="str">
            <v>ACERO DE REFUERZO PANTALLAS 420 MPA</v>
          </cell>
          <cell r="C62" t="str">
            <v>KG</v>
          </cell>
          <cell r="D62">
            <v>50500.23</v>
          </cell>
          <cell r="E62">
            <v>3038</v>
          </cell>
          <cell r="F62">
            <v>153419699</v>
          </cell>
          <cell r="G62">
            <v>1.6500000000000001E-2</v>
          </cell>
        </row>
        <row r="63">
          <cell r="A63">
            <v>8.1999999999999993</v>
          </cell>
          <cell r="B63" t="str">
            <v>CONCRETO PANTALLAS 21 MPA</v>
          </cell>
          <cell r="C63" t="str">
            <v>M3</v>
          </cell>
          <cell r="D63">
            <v>327.05</v>
          </cell>
          <cell r="E63">
            <v>606200</v>
          </cell>
          <cell r="F63">
            <v>198257710</v>
          </cell>
          <cell r="G63">
            <v>2.1319999999999999E-2</v>
          </cell>
        </row>
        <row r="64">
          <cell r="A64">
            <v>0</v>
          </cell>
          <cell r="B64">
            <v>0</v>
          </cell>
          <cell r="C64">
            <v>0</v>
          </cell>
          <cell r="D64">
            <v>0</v>
          </cell>
          <cell r="E64">
            <v>0</v>
          </cell>
          <cell r="F64">
            <v>351677409</v>
          </cell>
          <cell r="G64">
            <v>3.7819999999999999E-2</v>
          </cell>
        </row>
        <row r="65">
          <cell r="A65">
            <v>9</v>
          </cell>
          <cell r="B65" t="str">
            <v>COLUMNAS EN CONCRETO REFORZADO</v>
          </cell>
          <cell r="C65">
            <v>0</v>
          </cell>
          <cell r="D65">
            <v>0</v>
          </cell>
          <cell r="E65">
            <v>0</v>
          </cell>
          <cell r="F65">
            <v>0</v>
          </cell>
          <cell r="G65">
            <v>0</v>
          </cell>
        </row>
        <row r="66">
          <cell r="A66">
            <v>9.1</v>
          </cell>
          <cell r="B66" t="str">
            <v>ACERO DE REFUERZO COLUMNAS 420 MPA</v>
          </cell>
          <cell r="C66" t="str">
            <v>KG</v>
          </cell>
          <cell r="D66">
            <v>34543.279999999999</v>
          </cell>
          <cell r="E66">
            <v>3038</v>
          </cell>
          <cell r="F66">
            <v>104942485</v>
          </cell>
          <cell r="G66">
            <v>1.128E-2</v>
          </cell>
        </row>
        <row r="67">
          <cell r="A67">
            <v>9.1999999999999993</v>
          </cell>
          <cell r="B67" t="str">
            <v>CONCRETO COLUMNAS 21 MPA</v>
          </cell>
          <cell r="C67" t="str">
            <v>M3</v>
          </cell>
          <cell r="D67">
            <v>157.18</v>
          </cell>
          <cell r="E67">
            <v>673978</v>
          </cell>
          <cell r="F67">
            <v>105935862</v>
          </cell>
          <cell r="G67">
            <v>1.1390000000000001E-2</v>
          </cell>
        </row>
        <row r="68">
          <cell r="A68">
            <v>0</v>
          </cell>
          <cell r="B68">
            <v>0</v>
          </cell>
          <cell r="C68">
            <v>0</v>
          </cell>
          <cell r="D68">
            <v>0</v>
          </cell>
          <cell r="E68">
            <v>0</v>
          </cell>
          <cell r="F68">
            <v>210878347</v>
          </cell>
          <cell r="G68">
            <v>2.2670000000000003E-2</v>
          </cell>
        </row>
        <row r="69">
          <cell r="A69">
            <v>10</v>
          </cell>
          <cell r="B69" t="str">
            <v>LOSAS ALIGERADAS EDIFICIOS</v>
          </cell>
          <cell r="C69">
            <v>0</v>
          </cell>
          <cell r="D69">
            <v>0</v>
          </cell>
          <cell r="E69">
            <v>0</v>
          </cell>
          <cell r="F69">
            <v>0</v>
          </cell>
          <cell r="G69">
            <v>0</v>
          </cell>
        </row>
        <row r="70">
          <cell r="A70">
            <v>10.1</v>
          </cell>
          <cell r="B70" t="str">
            <v>ACERO DE REFUERZO LOSAS ALIGERADAS 420 MPA</v>
          </cell>
          <cell r="C70" t="str">
            <v>KG</v>
          </cell>
          <cell r="D70">
            <v>55168.98</v>
          </cell>
          <cell r="E70">
            <v>3038</v>
          </cell>
          <cell r="F70">
            <v>167603361</v>
          </cell>
          <cell r="G70">
            <v>1.8020000000000001E-2</v>
          </cell>
        </row>
        <row r="71">
          <cell r="A71">
            <v>10.199999999999999</v>
          </cell>
          <cell r="B71" t="str">
            <v>CONCRETO LOSAS ALIGERADAS 21 MPA</v>
          </cell>
          <cell r="C71" t="str">
            <v>M2</v>
          </cell>
          <cell r="D71">
            <v>2568.7800000000002</v>
          </cell>
          <cell r="E71">
            <v>126352</v>
          </cell>
          <cell r="F71">
            <v>324570491</v>
          </cell>
          <cell r="G71">
            <v>3.49E-2</v>
          </cell>
        </row>
        <row r="72">
          <cell r="A72">
            <v>0</v>
          </cell>
          <cell r="B72">
            <v>0</v>
          </cell>
          <cell r="C72">
            <v>0</v>
          </cell>
          <cell r="D72">
            <v>0</v>
          </cell>
          <cell r="E72">
            <v>0</v>
          </cell>
          <cell r="F72">
            <v>492173852</v>
          </cell>
          <cell r="G72">
            <v>5.2920000000000002E-2</v>
          </cell>
        </row>
        <row r="73">
          <cell r="A73">
            <v>11</v>
          </cell>
          <cell r="B73" t="str">
            <v>LOSAS MACIZAS</v>
          </cell>
          <cell r="C73">
            <v>0</v>
          </cell>
          <cell r="D73">
            <v>0</v>
          </cell>
          <cell r="E73">
            <v>0</v>
          </cell>
          <cell r="F73">
            <v>0</v>
          </cell>
          <cell r="G73">
            <v>0</v>
          </cell>
        </row>
        <row r="74">
          <cell r="A74">
            <v>11.1</v>
          </cell>
          <cell r="B74" t="str">
            <v>ACERO DE REFUERZO LOSAS MACIZAS 420 MPA</v>
          </cell>
          <cell r="C74" t="str">
            <v>KG</v>
          </cell>
          <cell r="D74">
            <v>19752.34</v>
          </cell>
          <cell r="E74">
            <v>3038</v>
          </cell>
          <cell r="F74">
            <v>60007609</v>
          </cell>
          <cell r="G74">
            <v>6.45E-3</v>
          </cell>
        </row>
        <row r="75">
          <cell r="A75">
            <v>11.2</v>
          </cell>
          <cell r="B75" t="str">
            <v>CONCRETO LOSAS MACIZAS 21 MPA</v>
          </cell>
          <cell r="C75" t="str">
            <v>M2</v>
          </cell>
          <cell r="D75">
            <v>889.58</v>
          </cell>
          <cell r="E75">
            <v>121780</v>
          </cell>
          <cell r="F75">
            <v>108333052</v>
          </cell>
          <cell r="G75">
            <v>1.1650000000000001E-2</v>
          </cell>
        </row>
        <row r="76">
          <cell r="A76">
            <v>0</v>
          </cell>
          <cell r="B76">
            <v>0</v>
          </cell>
          <cell r="C76">
            <v>0</v>
          </cell>
          <cell r="D76">
            <v>0</v>
          </cell>
          <cell r="E76">
            <v>0</v>
          </cell>
          <cell r="F76">
            <v>168340661</v>
          </cell>
          <cell r="G76">
            <v>1.8100000000000002E-2</v>
          </cell>
        </row>
        <row r="77">
          <cell r="A77">
            <v>12</v>
          </cell>
          <cell r="B77" t="str">
            <v>CUBIERTA EDIFICIOS</v>
          </cell>
          <cell r="C77">
            <v>0</v>
          </cell>
          <cell r="D77">
            <v>0</v>
          </cell>
          <cell r="E77">
            <v>0</v>
          </cell>
          <cell r="F77">
            <v>0</v>
          </cell>
          <cell r="G77">
            <v>0</v>
          </cell>
        </row>
        <row r="78">
          <cell r="A78">
            <v>12.1</v>
          </cell>
          <cell r="B78" t="str">
            <v>ACERO DE REFUERZO VIGAS DE CUBIERTA 420 MPA</v>
          </cell>
          <cell r="C78" t="str">
            <v>KG</v>
          </cell>
          <cell r="D78">
            <v>20047.52</v>
          </cell>
          <cell r="E78">
            <v>3038</v>
          </cell>
          <cell r="F78">
            <v>60904366</v>
          </cell>
          <cell r="G78">
            <v>6.5500000000000003E-3</v>
          </cell>
        </row>
        <row r="79">
          <cell r="A79">
            <v>12.2</v>
          </cell>
          <cell r="B79" t="str">
            <v>CONCRETO VIGAS DE CUBIERTA 21 MPA</v>
          </cell>
          <cell r="C79" t="str">
            <v>M3</v>
          </cell>
          <cell r="D79">
            <v>163.16</v>
          </cell>
          <cell r="E79">
            <v>628700</v>
          </cell>
          <cell r="F79">
            <v>102578692</v>
          </cell>
          <cell r="G79">
            <v>1.103E-2</v>
          </cell>
        </row>
        <row r="80">
          <cell r="A80">
            <v>12.3</v>
          </cell>
          <cell r="B80" t="str">
            <v>ACERO DE REFUERZO VIGA CANAL Y ALFAJIAS 420 MPA</v>
          </cell>
          <cell r="C80" t="str">
            <v>KG</v>
          </cell>
          <cell r="D80">
            <v>1652.44</v>
          </cell>
          <cell r="E80">
            <v>3038</v>
          </cell>
          <cell r="F80">
            <v>5020113</v>
          </cell>
          <cell r="G80">
            <v>5.4000000000000001E-4</v>
          </cell>
        </row>
        <row r="81">
          <cell r="A81">
            <v>12.4</v>
          </cell>
          <cell r="B81" t="str">
            <v>CONCRETO VIGA CANAL 21 MPA</v>
          </cell>
          <cell r="C81" t="str">
            <v>ML</v>
          </cell>
          <cell r="D81">
            <v>120</v>
          </cell>
          <cell r="E81">
            <v>146234</v>
          </cell>
          <cell r="F81">
            <v>17548080</v>
          </cell>
          <cell r="G81">
            <v>1.89E-3</v>
          </cell>
        </row>
        <row r="82">
          <cell r="A82">
            <v>12.5</v>
          </cell>
          <cell r="B82" t="str">
            <v>SUMINISTRO E INSTALACIÓN DE TELA ASFÁLTICA PARA  VIGA CANAL, INCLUYE MORTERO IMPERMEABILIZADO</v>
          </cell>
          <cell r="C82" t="str">
            <v>ML</v>
          </cell>
          <cell r="D82">
            <v>120</v>
          </cell>
          <cell r="E82">
            <v>80717</v>
          </cell>
          <cell r="F82">
            <v>9686040</v>
          </cell>
          <cell r="G82">
            <v>1.0399999999999999E-3</v>
          </cell>
        </row>
        <row r="83">
          <cell r="A83">
            <v>12.6</v>
          </cell>
          <cell r="B83" t="str">
            <v>ESTRUCTURA METÁLICA PARA CUBIERTA A-36</v>
          </cell>
          <cell r="C83" t="str">
            <v>KG</v>
          </cell>
          <cell r="D83">
            <v>13845.14</v>
          </cell>
          <cell r="E83">
            <v>7500</v>
          </cell>
          <cell r="F83">
            <v>103838550</v>
          </cell>
          <cell r="G83">
            <v>1.1169999999999999E-2</v>
          </cell>
        </row>
        <row r="84">
          <cell r="A84">
            <v>12.7</v>
          </cell>
          <cell r="B84" t="str">
            <v>SUMINISTRO E INSTALACIÓN TEJA TERMO ACÚSTICA, TIPO  SANDWICH TRAPEZOIDAL COLOR BLANCO</v>
          </cell>
          <cell r="C84" t="str">
            <v>M2</v>
          </cell>
          <cell r="D84">
            <v>1881.85</v>
          </cell>
          <cell r="E84">
            <v>121200</v>
          </cell>
          <cell r="F84">
            <v>228080220</v>
          </cell>
          <cell r="G84">
            <v>2.452E-2</v>
          </cell>
        </row>
        <row r="85">
          <cell r="A85">
            <v>0</v>
          </cell>
          <cell r="B85">
            <v>0</v>
          </cell>
          <cell r="C85">
            <v>0</v>
          </cell>
          <cell r="D85">
            <v>0</v>
          </cell>
          <cell r="E85">
            <v>0</v>
          </cell>
          <cell r="F85">
            <v>527656061</v>
          </cell>
          <cell r="G85">
            <v>5.6739999999999999E-2</v>
          </cell>
        </row>
        <row r="86">
          <cell r="A86">
            <v>13</v>
          </cell>
          <cell r="B86" t="str">
            <v>ZONA ESCALERAS Y RAMPA DISCAPACITADOS</v>
          </cell>
          <cell r="C86">
            <v>0</v>
          </cell>
          <cell r="D86">
            <v>0</v>
          </cell>
          <cell r="E86">
            <v>0</v>
          </cell>
          <cell r="F86">
            <v>0</v>
          </cell>
          <cell r="G86">
            <v>0</v>
          </cell>
        </row>
        <row r="87">
          <cell r="A87">
            <v>13.1</v>
          </cell>
          <cell r="B87" t="str">
            <v>ACERO DE REFUERZO ESCALERAS Y RAMPA 420 MPA</v>
          </cell>
          <cell r="C87" t="str">
            <v>KG</v>
          </cell>
          <cell r="D87">
            <v>9274.6200000000008</v>
          </cell>
          <cell r="E87">
            <v>3038</v>
          </cell>
          <cell r="F87">
            <v>28176296</v>
          </cell>
          <cell r="G87">
            <v>3.0300000000000001E-3</v>
          </cell>
        </row>
        <row r="88">
          <cell r="A88">
            <v>13.2</v>
          </cell>
          <cell r="B88" t="str">
            <v>CONCRETO TRAMOS ESCALERAS 21 MPA</v>
          </cell>
          <cell r="C88" t="str">
            <v>M3</v>
          </cell>
          <cell r="D88">
            <v>29.83</v>
          </cell>
          <cell r="E88">
            <v>639250</v>
          </cell>
          <cell r="F88">
            <v>19068828</v>
          </cell>
          <cell r="G88">
            <v>2.0500000000000002E-3</v>
          </cell>
        </row>
        <row r="89">
          <cell r="A89">
            <v>13.3</v>
          </cell>
          <cell r="B89" t="str">
            <v>CONCRETO VIGAS PARA RAMPAS 21 MPA</v>
          </cell>
          <cell r="C89" t="str">
            <v>M3</v>
          </cell>
          <cell r="D89">
            <v>18.37</v>
          </cell>
          <cell r="E89">
            <v>628700</v>
          </cell>
          <cell r="F89">
            <v>11549219</v>
          </cell>
          <cell r="G89">
            <v>1.24E-3</v>
          </cell>
        </row>
        <row r="90">
          <cell r="A90">
            <v>13.4</v>
          </cell>
          <cell r="B90" t="str">
            <v>CONCRETO LOSAS MACIZAS RAMPAS 21 MPA</v>
          </cell>
          <cell r="C90" t="str">
            <v>M2</v>
          </cell>
          <cell r="D90">
            <v>157.44</v>
          </cell>
          <cell r="E90">
            <v>121780</v>
          </cell>
          <cell r="F90">
            <v>19173043</v>
          </cell>
          <cell r="G90">
            <v>2.0600000000000002E-3</v>
          </cell>
        </row>
        <row r="91">
          <cell r="A91">
            <v>0</v>
          </cell>
          <cell r="B91">
            <v>0</v>
          </cell>
          <cell r="C91">
            <v>0</v>
          </cell>
          <cell r="D91">
            <v>0</v>
          </cell>
          <cell r="E91">
            <v>0</v>
          </cell>
          <cell r="F91">
            <v>77967386</v>
          </cell>
          <cell r="G91">
            <v>8.3800000000000003E-3</v>
          </cell>
        </row>
        <row r="92">
          <cell r="A92">
            <v>14</v>
          </cell>
          <cell r="B92" t="str">
            <v>MAMPOSTERÍA</v>
          </cell>
          <cell r="C92">
            <v>0</v>
          </cell>
          <cell r="D92">
            <v>0</v>
          </cell>
          <cell r="E92">
            <v>0</v>
          </cell>
          <cell r="F92">
            <v>0</v>
          </cell>
          <cell r="G92">
            <v>0</v>
          </cell>
        </row>
        <row r="93">
          <cell r="A93">
            <v>14.1</v>
          </cell>
          <cell r="B93" t="str">
            <v>MUROS LADRILLO COMÚN SOGA</v>
          </cell>
          <cell r="C93" t="str">
            <v>M2</v>
          </cell>
          <cell r="D93">
            <v>5418.45</v>
          </cell>
          <cell r="E93">
            <v>30820</v>
          </cell>
          <cell r="F93">
            <v>166996629</v>
          </cell>
          <cell r="G93">
            <v>1.796E-2</v>
          </cell>
        </row>
        <row r="94">
          <cell r="A94">
            <v>14.2</v>
          </cell>
          <cell r="B94" t="str">
            <v>MUROS LADRILLO COMÚN EN TIZÓN</v>
          </cell>
          <cell r="C94" t="str">
            <v>M2</v>
          </cell>
          <cell r="D94">
            <v>225.07</v>
          </cell>
          <cell r="E94">
            <v>51581</v>
          </cell>
          <cell r="F94">
            <v>11609336</v>
          </cell>
          <cell r="G94">
            <v>1.25E-3</v>
          </cell>
        </row>
        <row r="95">
          <cell r="A95">
            <v>14.3</v>
          </cell>
          <cell r="B95" t="str">
            <v>MUROS LADRILLO LIMPIO EN SOGA A LA VISTA 1 CARA</v>
          </cell>
          <cell r="C95" t="str">
            <v>M2</v>
          </cell>
          <cell r="D95">
            <v>617.85</v>
          </cell>
          <cell r="E95">
            <v>46256</v>
          </cell>
          <cell r="F95">
            <v>28579270</v>
          </cell>
          <cell r="G95">
            <v>3.0699999999999998E-3</v>
          </cell>
        </row>
        <row r="96">
          <cell r="A96">
            <v>14.4</v>
          </cell>
          <cell r="B96" t="str">
            <v>MUROS LADRILLO LIMPIO EN TIZÓN A LA VISTA 1 CARA</v>
          </cell>
          <cell r="C96" t="str">
            <v>M2</v>
          </cell>
          <cell r="D96">
            <v>350.73</v>
          </cell>
          <cell r="E96">
            <v>80475</v>
          </cell>
          <cell r="F96">
            <v>28224997</v>
          </cell>
          <cell r="G96">
            <v>3.0300000000000001E-3</v>
          </cell>
        </row>
        <row r="97">
          <cell r="A97">
            <v>0</v>
          </cell>
          <cell r="B97">
            <v>0</v>
          </cell>
          <cell r="C97">
            <v>0</v>
          </cell>
          <cell r="D97">
            <v>0</v>
          </cell>
          <cell r="E97">
            <v>0</v>
          </cell>
          <cell r="F97">
            <v>235410232</v>
          </cell>
          <cell r="G97">
            <v>2.5310000000000003E-2</v>
          </cell>
        </row>
        <row r="98">
          <cell r="A98">
            <v>15</v>
          </cell>
          <cell r="B98" t="str">
            <v>RED SANITARIA INTERNA</v>
          </cell>
          <cell r="C98">
            <v>0</v>
          </cell>
          <cell r="D98">
            <v>0</v>
          </cell>
          <cell r="E98">
            <v>0</v>
          </cell>
          <cell r="F98">
            <v>0</v>
          </cell>
          <cell r="G98">
            <v>0</v>
          </cell>
        </row>
        <row r="99">
          <cell r="A99">
            <v>15.1</v>
          </cell>
          <cell r="B99" t="str">
            <v>PUNTOS SANITARIOS 2" CUARTO DE ASEO</v>
          </cell>
          <cell r="C99" t="str">
            <v>UND</v>
          </cell>
          <cell r="D99">
            <v>12</v>
          </cell>
          <cell r="E99">
            <v>44427</v>
          </cell>
          <cell r="F99">
            <v>533124</v>
          </cell>
          <cell r="G99">
            <v>6.0000000000000002E-5</v>
          </cell>
        </row>
        <row r="100">
          <cell r="A100">
            <v>15.2</v>
          </cell>
          <cell r="B100" t="str">
            <v>PUNTOS SANITARIOS 2" BAÑOS MUJERES</v>
          </cell>
          <cell r="C100" t="str">
            <v>UND</v>
          </cell>
          <cell r="D100">
            <v>36</v>
          </cell>
          <cell r="E100">
            <v>44427</v>
          </cell>
          <cell r="F100">
            <v>1599372</v>
          </cell>
          <cell r="G100">
            <v>1.7000000000000001E-4</v>
          </cell>
        </row>
        <row r="101">
          <cell r="A101">
            <v>15.3</v>
          </cell>
          <cell r="B101" t="str">
            <v>PUNTOS SANITARIOS 2" BAÑOS HOMBRES</v>
          </cell>
          <cell r="C101" t="str">
            <v>UND</v>
          </cell>
          <cell r="D101">
            <v>48</v>
          </cell>
          <cell r="E101">
            <v>44427</v>
          </cell>
          <cell r="F101">
            <v>2132496</v>
          </cell>
          <cell r="G101">
            <v>2.3000000000000001E-4</v>
          </cell>
        </row>
        <row r="102">
          <cell r="A102">
            <v>15.4</v>
          </cell>
          <cell r="B102" t="str">
            <v>PUNTOS SANITARIOS 2" BAÑOS DISCAPACITADOS</v>
          </cell>
          <cell r="C102" t="str">
            <v>UND</v>
          </cell>
          <cell r="D102">
            <v>12</v>
          </cell>
          <cell r="E102">
            <v>44427</v>
          </cell>
          <cell r="F102">
            <v>533124</v>
          </cell>
          <cell r="G102">
            <v>6.0000000000000002E-5</v>
          </cell>
        </row>
        <row r="103">
          <cell r="A103">
            <v>15.5</v>
          </cell>
          <cell r="B103" t="str">
            <v>PUNTOS SANITARIOS 4" BAÑO MUJERES</v>
          </cell>
          <cell r="C103" t="str">
            <v>UND</v>
          </cell>
          <cell r="D103">
            <v>30</v>
          </cell>
          <cell r="E103">
            <v>93448</v>
          </cell>
          <cell r="F103">
            <v>2803440</v>
          </cell>
          <cell r="G103">
            <v>2.9999999999999997E-4</v>
          </cell>
        </row>
        <row r="104">
          <cell r="A104">
            <v>15.6</v>
          </cell>
          <cell r="B104" t="str">
            <v>PUNTOS SANITARIOS 4" BAÑO HOMBRES</v>
          </cell>
          <cell r="C104" t="str">
            <v>UND</v>
          </cell>
          <cell r="D104">
            <v>18</v>
          </cell>
          <cell r="E104">
            <v>93448</v>
          </cell>
          <cell r="F104">
            <v>1682064</v>
          </cell>
          <cell r="G104">
            <v>1.8000000000000001E-4</v>
          </cell>
        </row>
        <row r="105">
          <cell r="A105">
            <v>15.7</v>
          </cell>
          <cell r="B105" t="str">
            <v>PUNTOS SANITARIOS 4" BAÑO DISCAPACITADOS</v>
          </cell>
          <cell r="C105" t="str">
            <v>UND</v>
          </cell>
          <cell r="D105">
            <v>6</v>
          </cell>
          <cell r="E105">
            <v>93448</v>
          </cell>
          <cell r="F105">
            <v>560688</v>
          </cell>
          <cell r="G105">
            <v>6.0000000000000002E-5</v>
          </cell>
        </row>
        <row r="106">
          <cell r="A106">
            <v>15.8</v>
          </cell>
          <cell r="B106" t="str">
            <v>BAJANTES AGUAS RESIDUALES 2"</v>
          </cell>
          <cell r="C106" t="str">
            <v>ML</v>
          </cell>
          <cell r="D106">
            <v>30.4</v>
          </cell>
          <cell r="E106">
            <v>17668</v>
          </cell>
          <cell r="F106">
            <v>537107</v>
          </cell>
          <cell r="G106">
            <v>6.0000000000000002E-5</v>
          </cell>
        </row>
        <row r="107">
          <cell r="A107">
            <v>15.9</v>
          </cell>
          <cell r="B107" t="str">
            <v>BAJANTES AGUAS RESIDUALES 4"</v>
          </cell>
          <cell r="C107" t="str">
            <v>ML</v>
          </cell>
          <cell r="D107">
            <v>60.8</v>
          </cell>
          <cell r="E107">
            <v>28909</v>
          </cell>
          <cell r="F107">
            <v>1757667</v>
          </cell>
          <cell r="G107">
            <v>1.9000000000000001E-4</v>
          </cell>
        </row>
        <row r="108">
          <cell r="A108" t="str">
            <v>15.10</v>
          </cell>
          <cell r="B108" t="str">
            <v>BAJANTES VENTILACIÓN 3"</v>
          </cell>
          <cell r="C108" t="str">
            <v>ML</v>
          </cell>
          <cell r="D108">
            <v>158.4</v>
          </cell>
          <cell r="E108">
            <v>18851</v>
          </cell>
          <cell r="F108">
            <v>2985998</v>
          </cell>
          <cell r="G108">
            <v>3.2000000000000003E-4</v>
          </cell>
        </row>
        <row r="109">
          <cell r="A109">
            <v>0</v>
          </cell>
          <cell r="B109">
            <v>0</v>
          </cell>
          <cell r="C109">
            <v>0</v>
          </cell>
          <cell r="D109">
            <v>0</v>
          </cell>
          <cell r="E109">
            <v>0</v>
          </cell>
          <cell r="F109">
            <v>15125080</v>
          </cell>
          <cell r="G109">
            <v>1.6299999999999999E-3</v>
          </cell>
        </row>
        <row r="110">
          <cell r="A110">
            <v>16</v>
          </cell>
          <cell r="B110" t="str">
            <v>RED PLUVIAL INTERNA</v>
          </cell>
          <cell r="C110">
            <v>0</v>
          </cell>
          <cell r="D110">
            <v>0</v>
          </cell>
          <cell r="E110">
            <v>0</v>
          </cell>
          <cell r="F110">
            <v>0</v>
          </cell>
          <cell r="G110">
            <v>0</v>
          </cell>
        </row>
        <row r="111">
          <cell r="A111">
            <v>16.100000000000001</v>
          </cell>
          <cell r="B111" t="str">
            <v>BAJANTES AGUAS LLUVIAS 4"</v>
          </cell>
          <cell r="C111" t="str">
            <v>ML</v>
          </cell>
          <cell r="D111">
            <v>236.8</v>
          </cell>
          <cell r="E111">
            <v>24684</v>
          </cell>
          <cell r="F111">
            <v>5845171</v>
          </cell>
          <cell r="G111">
            <v>6.3000000000000003E-4</v>
          </cell>
        </row>
        <row r="112">
          <cell r="A112">
            <v>0</v>
          </cell>
          <cell r="B112">
            <v>0</v>
          </cell>
          <cell r="C112">
            <v>0</v>
          </cell>
          <cell r="D112">
            <v>0</v>
          </cell>
          <cell r="E112">
            <v>0</v>
          </cell>
          <cell r="F112">
            <v>5845171</v>
          </cell>
          <cell r="G112">
            <v>6.3000000000000003E-4</v>
          </cell>
        </row>
        <row r="113">
          <cell r="A113">
            <v>17</v>
          </cell>
          <cell r="B113" t="str">
            <v>RED HIDRÁULICA INTERNA</v>
          </cell>
          <cell r="C113">
            <v>0</v>
          </cell>
          <cell r="D113">
            <v>0</v>
          </cell>
          <cell r="E113">
            <v>0</v>
          </cell>
          <cell r="F113">
            <v>0</v>
          </cell>
          <cell r="G113">
            <v>0</v>
          </cell>
        </row>
        <row r="114">
          <cell r="A114">
            <v>17.100000000000001</v>
          </cell>
          <cell r="B114" t="str">
            <v>RED HIDRÁULICA INTERNA TUBERÍA PVC PRESIÓN 2 1/2" RDE 21</v>
          </cell>
          <cell r="C114" t="str">
            <v>ML</v>
          </cell>
          <cell r="D114">
            <v>23.4</v>
          </cell>
          <cell r="E114">
            <v>20453</v>
          </cell>
          <cell r="F114">
            <v>478600</v>
          </cell>
          <cell r="G114">
            <v>5.0000000000000002E-5</v>
          </cell>
        </row>
        <row r="115">
          <cell r="A115">
            <v>17.2</v>
          </cell>
          <cell r="B115" t="str">
            <v>SUMINISTRO E INSTALACIÓN LLAVE DE PASO DE 1/2"</v>
          </cell>
          <cell r="C115" t="str">
            <v>UND</v>
          </cell>
          <cell r="D115">
            <v>6</v>
          </cell>
          <cell r="E115">
            <v>54199</v>
          </cell>
          <cell r="F115">
            <v>325194</v>
          </cell>
          <cell r="G115">
            <v>3.0000000000000001E-5</v>
          </cell>
        </row>
        <row r="116">
          <cell r="A116">
            <v>17.3</v>
          </cell>
          <cell r="B116" t="str">
            <v>SUMINISTRO E INSTALACIÓN LLAVE DE PASO DE 1"</v>
          </cell>
          <cell r="C116" t="str">
            <v>UND</v>
          </cell>
          <cell r="D116">
            <v>18</v>
          </cell>
          <cell r="E116">
            <v>76419</v>
          </cell>
          <cell r="F116">
            <v>1375542</v>
          </cell>
          <cell r="G116">
            <v>1.4999999999999999E-4</v>
          </cell>
        </row>
        <row r="117">
          <cell r="A117">
            <v>17.399999999999999</v>
          </cell>
          <cell r="B117" t="str">
            <v>SUMINISTRO E INSTALACIÓN LLAVE DE PASO DE 2"</v>
          </cell>
          <cell r="C117" t="str">
            <v>UND</v>
          </cell>
          <cell r="D117">
            <v>12</v>
          </cell>
          <cell r="E117">
            <v>185499</v>
          </cell>
          <cell r="F117">
            <v>2225988</v>
          </cell>
          <cell r="G117">
            <v>2.4000000000000001E-4</v>
          </cell>
        </row>
        <row r="118">
          <cell r="A118">
            <v>17.5</v>
          </cell>
          <cell r="B118" t="str">
            <v>PUNTOS HIDRÁULICOS CUARTOS DE ASEO PVC PRESIÓN DE 1/2"</v>
          </cell>
          <cell r="C118" t="str">
            <v>UND</v>
          </cell>
          <cell r="D118">
            <v>12</v>
          </cell>
          <cell r="E118">
            <v>26954</v>
          </cell>
          <cell r="F118">
            <v>323448</v>
          </cell>
          <cell r="G118">
            <v>3.0000000000000001E-5</v>
          </cell>
        </row>
        <row r="119">
          <cell r="A119">
            <v>17.600000000000001</v>
          </cell>
          <cell r="B119" t="str">
            <v>PUNTOS HIDRÁULICOS BAÑO MUJERES PVC PRESIÓN DE 1/2"</v>
          </cell>
          <cell r="C119" t="str">
            <v>UND</v>
          </cell>
          <cell r="D119">
            <v>66</v>
          </cell>
          <cell r="E119">
            <v>26954</v>
          </cell>
          <cell r="F119">
            <v>1778964</v>
          </cell>
          <cell r="G119">
            <v>1.9000000000000001E-4</v>
          </cell>
        </row>
        <row r="120">
          <cell r="A120">
            <v>17.7</v>
          </cell>
          <cell r="B120" t="str">
            <v>PUNTOS HIDRÁULICOS BAÑO HOMBRES PVC PRESIÓN DE 1/2"</v>
          </cell>
          <cell r="C120" t="str">
            <v>UND</v>
          </cell>
          <cell r="D120">
            <v>66</v>
          </cell>
          <cell r="E120">
            <v>26954</v>
          </cell>
          <cell r="F120">
            <v>1778964</v>
          </cell>
          <cell r="G120">
            <v>1.9000000000000001E-4</v>
          </cell>
        </row>
        <row r="121">
          <cell r="A121">
            <v>17.8</v>
          </cell>
          <cell r="B121" t="str">
            <v>PUNTOS HIDRÁULICOS BAÑO DISCAPACITADOS PVC PRESIÓN DE 1/2"</v>
          </cell>
          <cell r="C121" t="str">
            <v>UND</v>
          </cell>
          <cell r="D121">
            <v>18</v>
          </cell>
          <cell r="E121">
            <v>26954</v>
          </cell>
          <cell r="F121">
            <v>485172</v>
          </cell>
          <cell r="G121">
            <v>5.0000000000000002E-5</v>
          </cell>
        </row>
        <row r="122">
          <cell r="A122">
            <v>0</v>
          </cell>
          <cell r="B122">
            <v>0</v>
          </cell>
          <cell r="C122">
            <v>0</v>
          </cell>
          <cell r="D122">
            <v>0</v>
          </cell>
          <cell r="E122">
            <v>0</v>
          </cell>
          <cell r="F122">
            <v>8771872</v>
          </cell>
          <cell r="G122">
            <v>9.3000000000000016E-4</v>
          </cell>
        </row>
        <row r="123">
          <cell r="A123">
            <v>18</v>
          </cell>
          <cell r="B123" t="str">
            <v>RED CONTRA INCENDIOS</v>
          </cell>
          <cell r="C123">
            <v>0</v>
          </cell>
          <cell r="D123">
            <v>0</v>
          </cell>
          <cell r="E123">
            <v>0</v>
          </cell>
          <cell r="F123">
            <v>0</v>
          </cell>
          <cell r="G123">
            <v>0</v>
          </cell>
        </row>
        <row r="124">
          <cell r="A124">
            <v>18.100000000000001</v>
          </cell>
          <cell r="B124" t="str">
            <v>SIAMESA 2-1/2" EN BRONCE, PARA SISTEMA CONTRAINCENDIO.</v>
          </cell>
          <cell r="C124" t="str">
            <v>UND</v>
          </cell>
          <cell r="D124">
            <v>2</v>
          </cell>
          <cell r="E124">
            <v>1291450</v>
          </cell>
          <cell r="F124">
            <v>2582900</v>
          </cell>
          <cell r="G124">
            <v>2.7999999999999998E-4</v>
          </cell>
        </row>
        <row r="125">
          <cell r="A125">
            <v>18.2</v>
          </cell>
          <cell r="B125" t="str">
            <v>TUBERÍA H.G. 3" CONTRAINCENDIOS RED VERTICAL A GABINETES C.I.</v>
          </cell>
          <cell r="C125" t="str">
            <v>ML</v>
          </cell>
          <cell r="D125">
            <v>119.11</v>
          </cell>
          <cell r="E125">
            <v>55563</v>
          </cell>
          <cell r="F125">
            <v>6618109</v>
          </cell>
          <cell r="G125">
            <v>7.1000000000000002E-4</v>
          </cell>
        </row>
        <row r="126">
          <cell r="A126">
            <v>18.3</v>
          </cell>
          <cell r="B126" t="str">
            <v>SUMINISTRO E INSTALACIÓN DE GABINETE CONTRA INCENDIO CLASE II, INCLUYE VALVULA 2-1/2" BRONCE, MANGUERA, EXTINTOR, HACHA, ACCESORIOS.</v>
          </cell>
          <cell r="C126" t="str">
            <v>UND</v>
          </cell>
          <cell r="D126">
            <v>12</v>
          </cell>
          <cell r="E126">
            <v>1472100</v>
          </cell>
          <cell r="F126">
            <v>17665200</v>
          </cell>
          <cell r="G126">
            <v>1.9E-3</v>
          </cell>
        </row>
        <row r="127">
          <cell r="A127">
            <v>0</v>
          </cell>
          <cell r="B127">
            <v>0</v>
          </cell>
          <cell r="C127">
            <v>0</v>
          </cell>
          <cell r="D127">
            <v>0</v>
          </cell>
          <cell r="E127">
            <v>0</v>
          </cell>
          <cell r="F127">
            <v>26866209</v>
          </cell>
          <cell r="G127">
            <v>2.8900000000000002E-3</v>
          </cell>
        </row>
        <row r="128">
          <cell r="A128">
            <v>19</v>
          </cell>
          <cell r="B128" t="str">
            <v>REPELLO DE MUROS</v>
          </cell>
          <cell r="C128">
            <v>0</v>
          </cell>
          <cell r="D128">
            <v>0</v>
          </cell>
          <cell r="E128">
            <v>0</v>
          </cell>
          <cell r="F128">
            <v>0</v>
          </cell>
          <cell r="G128">
            <v>0</v>
          </cell>
        </row>
        <row r="129">
          <cell r="A129">
            <v>19.100000000000001</v>
          </cell>
          <cell r="B129" t="str">
            <v>REPELLO MUROS INTERIORES MORTERO 1:3</v>
          </cell>
          <cell r="C129" t="str">
            <v>M2</v>
          </cell>
          <cell r="D129">
            <v>12253.23</v>
          </cell>
          <cell r="E129">
            <v>14500</v>
          </cell>
          <cell r="F129">
            <v>177671835</v>
          </cell>
          <cell r="G129">
            <v>1.9099999999999999E-2</v>
          </cell>
        </row>
        <row r="130">
          <cell r="A130">
            <v>19.2</v>
          </cell>
          <cell r="B130" t="str">
            <v>REPELLO DE MUROS EN FACHADAS MORTERO 1:3</v>
          </cell>
          <cell r="C130" t="str">
            <v>M2</v>
          </cell>
          <cell r="D130">
            <v>2512</v>
          </cell>
          <cell r="E130">
            <v>17500</v>
          </cell>
          <cell r="F130">
            <v>43960000</v>
          </cell>
          <cell r="G130">
            <v>4.7299999999999998E-3</v>
          </cell>
        </row>
        <row r="131">
          <cell r="A131">
            <v>0</v>
          </cell>
          <cell r="B131">
            <v>0</v>
          </cell>
          <cell r="C131">
            <v>0</v>
          </cell>
          <cell r="D131">
            <v>0</v>
          </cell>
          <cell r="E131">
            <v>0</v>
          </cell>
          <cell r="F131">
            <v>221631835</v>
          </cell>
          <cell r="G131">
            <v>2.3829999999999997E-2</v>
          </cell>
        </row>
        <row r="132">
          <cell r="A132">
            <v>20</v>
          </cell>
          <cell r="B132" t="str">
            <v>PISOS PRIMARIOS</v>
          </cell>
          <cell r="C132">
            <v>0</v>
          </cell>
          <cell r="D132">
            <v>0</v>
          </cell>
          <cell r="E132">
            <v>0</v>
          </cell>
          <cell r="F132">
            <v>0</v>
          </cell>
          <cell r="G132">
            <v>0</v>
          </cell>
        </row>
        <row r="133">
          <cell r="A133">
            <v>20.100000000000001</v>
          </cell>
          <cell r="B133" t="str">
            <v>CONCRETO PISO PRIMARIO EN INTERIORES 21 MPA e=0.07 MT</v>
          </cell>
          <cell r="C133" t="str">
            <v>M2</v>
          </cell>
          <cell r="D133">
            <v>2838.74</v>
          </cell>
          <cell r="E133">
            <v>30191</v>
          </cell>
          <cell r="F133">
            <v>85704399</v>
          </cell>
          <cell r="G133">
            <v>9.2200000000000008E-3</v>
          </cell>
        </row>
        <row r="134">
          <cell r="A134">
            <v>0</v>
          </cell>
          <cell r="B134">
            <v>0</v>
          </cell>
          <cell r="C134">
            <v>0</v>
          </cell>
          <cell r="D134">
            <v>0</v>
          </cell>
          <cell r="E134">
            <v>0</v>
          </cell>
          <cell r="F134">
            <v>85704399</v>
          </cell>
          <cell r="G134">
            <v>9.2200000000000008E-3</v>
          </cell>
        </row>
        <row r="135">
          <cell r="A135">
            <v>21</v>
          </cell>
          <cell r="B135" t="str">
            <v>BANCAS EN CONCRETO</v>
          </cell>
          <cell r="C135">
            <v>0</v>
          </cell>
          <cell r="D135">
            <v>0</v>
          </cell>
          <cell r="E135">
            <v>0</v>
          </cell>
          <cell r="F135">
            <v>0</v>
          </cell>
          <cell r="G135">
            <v>0</v>
          </cell>
        </row>
        <row r="136">
          <cell r="A136">
            <v>21.1</v>
          </cell>
          <cell r="B136" t="str">
            <v>BANCAS EN CONCRETO EN CORREDORES 21 MPA</v>
          </cell>
          <cell r="C136" t="str">
            <v>ML</v>
          </cell>
          <cell r="D136">
            <v>120.96</v>
          </cell>
          <cell r="E136">
            <v>35821</v>
          </cell>
          <cell r="F136">
            <v>4332908</v>
          </cell>
          <cell r="G136">
            <v>4.6999999999999999E-4</v>
          </cell>
        </row>
        <row r="137">
          <cell r="A137">
            <v>0</v>
          </cell>
          <cell r="B137">
            <v>0</v>
          </cell>
          <cell r="C137">
            <v>0</v>
          </cell>
          <cell r="D137">
            <v>0</v>
          </cell>
          <cell r="E137">
            <v>0</v>
          </cell>
          <cell r="F137">
            <v>4332908</v>
          </cell>
          <cell r="G137">
            <v>4.6999999999999999E-4</v>
          </cell>
        </row>
        <row r="138">
          <cell r="A138">
            <v>22</v>
          </cell>
          <cell r="B138" t="str">
            <v>ENCHAPES PISOS Y PAREDES</v>
          </cell>
          <cell r="C138">
            <v>0</v>
          </cell>
          <cell r="D138">
            <v>0</v>
          </cell>
          <cell r="E138">
            <v>0</v>
          </cell>
          <cell r="F138">
            <v>0</v>
          </cell>
          <cell r="G138">
            <v>0</v>
          </cell>
        </row>
        <row r="139">
          <cell r="A139">
            <v>22.1</v>
          </cell>
          <cell r="B139" t="str">
            <v>SUMINISTRO E INSTALACION DE PISO EN CERAMICA TRAFICO 4, INCLUYE ALISTADO EN MORTERO 1:4</v>
          </cell>
          <cell r="C139" t="str">
            <v>M2</v>
          </cell>
          <cell r="D139">
            <v>6498.49</v>
          </cell>
          <cell r="E139">
            <v>62732</v>
          </cell>
          <cell r="F139">
            <v>407663275</v>
          </cell>
          <cell r="G139">
            <v>4.3830000000000001E-2</v>
          </cell>
        </row>
        <row r="140">
          <cell r="A140">
            <v>22.2</v>
          </cell>
          <cell r="B140" t="str">
            <v>SUMINISTRO E INSTALACION CERAMICA TRAFICO 4 PELDAÑOS ESCALERA (HUELLA+CONTRAHUELLA), INCLUYE ALISTADO EN MORTERO 1:4 Y PIRLAN EN BRONCE</v>
          </cell>
          <cell r="C140" t="str">
            <v>ML</v>
          </cell>
          <cell r="D140">
            <v>240</v>
          </cell>
          <cell r="E140">
            <v>62926</v>
          </cell>
          <cell r="F140">
            <v>15102240</v>
          </cell>
          <cell r="G140">
            <v>1.6199999999999999E-3</v>
          </cell>
        </row>
        <row r="141">
          <cell r="A141">
            <v>22.3</v>
          </cell>
          <cell r="B141" t="str">
            <v>GUARDAESCOBA EN CERAMICA TRAFICO 4</v>
          </cell>
          <cell r="C141" t="str">
            <v>ML</v>
          </cell>
          <cell r="D141">
            <v>2788.34</v>
          </cell>
          <cell r="E141">
            <v>8950</v>
          </cell>
          <cell r="F141">
            <v>24955643</v>
          </cell>
          <cell r="G141">
            <v>2.6800000000000001E-3</v>
          </cell>
        </row>
        <row r="142">
          <cell r="A142">
            <v>22.4</v>
          </cell>
          <cell r="B142" t="str">
            <v>ENCHAPE PISOS BAÑOS CERAMICA ANTIDESLIZANTE COLOR GRIS 30x30, INCLUYE ALISTADO EN MORTERO 1:4</v>
          </cell>
          <cell r="C142" t="str">
            <v>M2</v>
          </cell>
          <cell r="D142">
            <v>284</v>
          </cell>
          <cell r="E142">
            <v>52937</v>
          </cell>
          <cell r="F142">
            <v>15034108</v>
          </cell>
          <cell r="G142">
            <v>1.6199999999999999E-3</v>
          </cell>
        </row>
        <row r="143">
          <cell r="A143">
            <v>22.5</v>
          </cell>
          <cell r="B143" t="str">
            <v>ENCHAPE MUROS BAÑOS CERAMICA 20x30 PRIMERA CALIDAD</v>
          </cell>
          <cell r="C143" t="str">
            <v>M2</v>
          </cell>
          <cell r="D143">
            <v>552.70000000000005</v>
          </cell>
          <cell r="E143">
            <v>41492</v>
          </cell>
          <cell r="F143">
            <v>22932628</v>
          </cell>
          <cell r="G143">
            <v>2.47E-3</v>
          </cell>
        </row>
        <row r="144">
          <cell r="A144">
            <v>22.6</v>
          </cell>
          <cell r="B144" t="str">
            <v>CENEFA GRANITO PULIDO NEGRO, INCLUYE DILATACION EN BRONCE</v>
          </cell>
          <cell r="C144" t="str">
            <v>ML</v>
          </cell>
          <cell r="D144">
            <v>69.599999999999994</v>
          </cell>
          <cell r="E144">
            <v>47282</v>
          </cell>
          <cell r="F144">
            <v>3290827</v>
          </cell>
          <cell r="G144">
            <v>3.5E-4</v>
          </cell>
        </row>
        <row r="145">
          <cell r="A145">
            <v>0</v>
          </cell>
          <cell r="B145">
            <v>0</v>
          </cell>
          <cell r="C145">
            <v>0</v>
          </cell>
          <cell r="D145">
            <v>0</v>
          </cell>
          <cell r="E145">
            <v>0</v>
          </cell>
          <cell r="F145">
            <v>488978721</v>
          </cell>
          <cell r="G145">
            <v>5.2570000000000006E-2</v>
          </cell>
        </row>
        <row r="146">
          <cell r="A146">
            <v>23</v>
          </cell>
          <cell r="B146" t="str">
            <v>PINTURA MUROS</v>
          </cell>
          <cell r="C146">
            <v>0</v>
          </cell>
          <cell r="D146">
            <v>0</v>
          </cell>
          <cell r="E146">
            <v>0</v>
          </cell>
          <cell r="F146">
            <v>0</v>
          </cell>
          <cell r="G146">
            <v>0</v>
          </cell>
        </row>
        <row r="147">
          <cell r="A147">
            <v>23.1</v>
          </cell>
          <cell r="B147" t="str">
            <v>PINTURA MUROS INTERIORES 3 MANOS VINILO TIPO 1</v>
          </cell>
          <cell r="C147" t="str">
            <v>M2</v>
          </cell>
          <cell r="D147">
            <v>6609.7</v>
          </cell>
          <cell r="E147">
            <v>6760</v>
          </cell>
          <cell r="F147">
            <v>44681572</v>
          </cell>
          <cell r="G147">
            <v>4.7999999999999996E-3</v>
          </cell>
        </row>
        <row r="148">
          <cell r="A148">
            <v>23.2</v>
          </cell>
          <cell r="B148" t="str">
            <v>PINTURA MUROS EXTERIORES 3 MANOS VINILO TIPO 1</v>
          </cell>
          <cell r="C148" t="str">
            <v>M2</v>
          </cell>
          <cell r="D148">
            <v>2512</v>
          </cell>
          <cell r="E148">
            <v>9150</v>
          </cell>
          <cell r="F148">
            <v>22984800</v>
          </cell>
          <cell r="G148">
            <v>2.47E-3</v>
          </cell>
        </row>
        <row r="149">
          <cell r="A149">
            <v>0</v>
          </cell>
          <cell r="B149">
            <v>0</v>
          </cell>
          <cell r="C149">
            <v>0</v>
          </cell>
          <cell r="D149">
            <v>0</v>
          </cell>
          <cell r="E149">
            <v>0</v>
          </cell>
          <cell r="F149">
            <v>67666372</v>
          </cell>
          <cell r="G149">
            <v>7.2699999999999996E-3</v>
          </cell>
        </row>
        <row r="150">
          <cell r="A150">
            <v>24</v>
          </cell>
          <cell r="B150" t="str">
            <v>MUEBLES SANITARIOS</v>
          </cell>
          <cell r="C150">
            <v>0</v>
          </cell>
          <cell r="D150">
            <v>0</v>
          </cell>
          <cell r="E150">
            <v>0</v>
          </cell>
          <cell r="F150">
            <v>0</v>
          </cell>
          <cell r="G150">
            <v>0</v>
          </cell>
        </row>
        <row r="151">
          <cell r="A151">
            <v>24.1</v>
          </cell>
          <cell r="B151" t="str">
            <v>SANITARIO COMPLETO TIPO FLUXÓMETRO</v>
          </cell>
          <cell r="C151" t="str">
            <v>UND</v>
          </cell>
          <cell r="D151">
            <v>50</v>
          </cell>
          <cell r="E151">
            <v>658649</v>
          </cell>
          <cell r="F151">
            <v>32932450</v>
          </cell>
          <cell r="G151">
            <v>3.5400000000000002E-3</v>
          </cell>
        </row>
        <row r="152">
          <cell r="A152">
            <v>24.2</v>
          </cell>
          <cell r="B152" t="str">
            <v>ORINAL LÍNEA INSTITUCIONAL</v>
          </cell>
          <cell r="C152" t="str">
            <v>UND</v>
          </cell>
          <cell r="D152">
            <v>12</v>
          </cell>
          <cell r="E152">
            <v>285244</v>
          </cell>
          <cell r="F152">
            <v>3422928</v>
          </cell>
          <cell r="G152">
            <v>3.6999999999999999E-4</v>
          </cell>
        </row>
        <row r="153">
          <cell r="A153">
            <v>24.3</v>
          </cell>
          <cell r="B153" t="str">
            <v>SANITARIO PARA MINUSVÁLIDOS ACUAJET O SIMILAR</v>
          </cell>
          <cell r="C153" t="str">
            <v>UND</v>
          </cell>
          <cell r="D153">
            <v>6</v>
          </cell>
          <cell r="E153">
            <v>580649</v>
          </cell>
          <cell r="F153">
            <v>3483894</v>
          </cell>
          <cell r="G153">
            <v>3.6999999999999999E-4</v>
          </cell>
        </row>
        <row r="154">
          <cell r="A154">
            <v>24.4</v>
          </cell>
          <cell r="B154" t="str">
            <v>PASAMANOS CURVO PARA SANITARIO MINUSVÁLIDOS</v>
          </cell>
          <cell r="C154" t="str">
            <v>UND</v>
          </cell>
          <cell r="D154">
            <v>6</v>
          </cell>
          <cell r="E154">
            <v>177990</v>
          </cell>
          <cell r="F154">
            <v>1067940</v>
          </cell>
          <cell r="G154">
            <v>1.1E-4</v>
          </cell>
        </row>
        <row r="155">
          <cell r="A155">
            <v>24.5</v>
          </cell>
          <cell r="B155" t="str">
            <v>MESON EN CONCRETO A &lt;=60 CM H=7CM, INCLUYE GRANITO PULIDO MESON + FALDON</v>
          </cell>
          <cell r="C155" t="str">
            <v>ML</v>
          </cell>
          <cell r="D155">
            <v>24</v>
          </cell>
          <cell r="E155">
            <v>184137</v>
          </cell>
          <cell r="F155">
            <v>4419288</v>
          </cell>
          <cell r="G155">
            <v>4.8000000000000001E-4</v>
          </cell>
        </row>
        <row r="156">
          <cell r="A156">
            <v>24.6</v>
          </cell>
          <cell r="B156" t="str">
            <v>LAVAMANOS DE SOBREPONER PARA BAÑOS, INCLUYE GRIFERIA Y ACCESORIOS</v>
          </cell>
          <cell r="C156" t="str">
            <v>UND</v>
          </cell>
          <cell r="D156">
            <v>48</v>
          </cell>
          <cell r="E156">
            <v>168973</v>
          </cell>
          <cell r="F156">
            <v>8110704</v>
          </cell>
          <cell r="G156">
            <v>8.7000000000000001E-4</v>
          </cell>
        </row>
        <row r="157">
          <cell r="A157">
            <v>24.7</v>
          </cell>
          <cell r="B157" t="str">
            <v>LAVAMANOS DE COLGAR PARA BAÑOS PORTERÍAS EDIFICIOS, INCLUYE GRIFERIA Y ACCESORIOS</v>
          </cell>
          <cell r="C157" t="str">
            <v>UND</v>
          </cell>
          <cell r="D157">
            <v>2</v>
          </cell>
          <cell r="E157">
            <v>157573</v>
          </cell>
          <cell r="F157">
            <v>315146</v>
          </cell>
          <cell r="G157">
            <v>3.0000000000000001E-5</v>
          </cell>
        </row>
        <row r="158">
          <cell r="A158">
            <v>24.8</v>
          </cell>
          <cell r="B158" t="str">
            <v>LAVAMANOS DE COLGAR BAÑO MINUSVÁLIDOS, INCLUYE GRIFERIA Y ACCESORIOS</v>
          </cell>
          <cell r="C158" t="str">
            <v>UND</v>
          </cell>
          <cell r="D158">
            <v>6</v>
          </cell>
          <cell r="E158">
            <v>157573</v>
          </cell>
          <cell r="F158">
            <v>945438</v>
          </cell>
          <cell r="G158">
            <v>1E-4</v>
          </cell>
        </row>
        <row r="159">
          <cell r="A159">
            <v>24.9</v>
          </cell>
          <cell r="B159" t="str">
            <v>DISPENSADOR DE PAPEL HIGIÉNICO LÍNEA INSTITUCIONAL</v>
          </cell>
          <cell r="C159" t="str">
            <v>UND</v>
          </cell>
          <cell r="D159">
            <v>56</v>
          </cell>
          <cell r="E159">
            <v>111210</v>
          </cell>
          <cell r="F159">
            <v>6227760</v>
          </cell>
          <cell r="G159">
            <v>6.7000000000000002E-4</v>
          </cell>
        </row>
        <row r="160">
          <cell r="A160" t="str">
            <v>24.10</v>
          </cell>
          <cell r="B160" t="str">
            <v>ESPEJO PARA BAÑO 4 mm</v>
          </cell>
          <cell r="C160" t="str">
            <v>M2</v>
          </cell>
          <cell r="D160">
            <v>48</v>
          </cell>
          <cell r="E160">
            <v>60000</v>
          </cell>
          <cell r="F160">
            <v>2880000</v>
          </cell>
          <cell r="G160">
            <v>3.1E-4</v>
          </cell>
        </row>
        <row r="161">
          <cell r="A161">
            <v>0</v>
          </cell>
          <cell r="B161">
            <v>0</v>
          </cell>
          <cell r="C161">
            <v>0</v>
          </cell>
          <cell r="D161">
            <v>0</v>
          </cell>
          <cell r="E161">
            <v>0</v>
          </cell>
          <cell r="F161">
            <v>63805548</v>
          </cell>
          <cell r="G161">
            <v>6.8500000000000011E-3</v>
          </cell>
        </row>
        <row r="162">
          <cell r="A162">
            <v>25</v>
          </cell>
          <cell r="B162" t="str">
            <v>CARPINTERÍA METÁLICA</v>
          </cell>
          <cell r="C162">
            <v>0</v>
          </cell>
          <cell r="D162">
            <v>0</v>
          </cell>
          <cell r="E162">
            <v>0</v>
          </cell>
          <cell r="F162">
            <v>0</v>
          </cell>
          <cell r="G162">
            <v>0</v>
          </cell>
        </row>
        <row r="163">
          <cell r="A163">
            <v>25.1</v>
          </cell>
          <cell r="B163" t="str">
            <v>SUMINISTRO E INSTALACIÓN PUERTA VENTANA ALUMINIO CORREDIZA VIDRIO DE SEGURIDAD 4MM TIPO PV-1, INCLUYE CERRADURA TIPO YALE</v>
          </cell>
          <cell r="C163" t="str">
            <v>UND</v>
          </cell>
          <cell r="D163">
            <v>4</v>
          </cell>
          <cell r="E163">
            <v>1783913</v>
          </cell>
          <cell r="F163">
            <v>7135652</v>
          </cell>
          <cell r="G163">
            <v>7.6999999999999996E-4</v>
          </cell>
        </row>
        <row r="164">
          <cell r="A164">
            <v>25.2</v>
          </cell>
          <cell r="B164" t="str">
            <v>SUMINISTRO E INSTALACIÓN PUERTA VENTANA ALUMINIO CORREDIZA VIDRIO DE SEGURIDAD 4MM TIPO PV-2, INCLUYE CERRADURA TIPO YALE</v>
          </cell>
          <cell r="C164" t="str">
            <v>UND</v>
          </cell>
          <cell r="D164">
            <v>2</v>
          </cell>
          <cell r="E164">
            <v>378750</v>
          </cell>
          <cell r="F164">
            <v>757500</v>
          </cell>
          <cell r="G164">
            <v>8.0000000000000007E-5</v>
          </cell>
        </row>
        <row r="165">
          <cell r="A165">
            <v>25.3</v>
          </cell>
          <cell r="B165" t="str">
            <v>SUMINISTRO E INSTALACIÓN PUERTA VIDRIO TEMPLADO 10MM TIPO P-1, INCLUYE CERRADURA TIPO YALE</v>
          </cell>
          <cell r="C165" t="str">
            <v>UND</v>
          </cell>
          <cell r="D165">
            <v>48</v>
          </cell>
          <cell r="E165">
            <v>4196550</v>
          </cell>
          <cell r="F165">
            <v>201434400</v>
          </cell>
          <cell r="G165">
            <v>2.1659999999999999E-2</v>
          </cell>
        </row>
        <row r="166">
          <cell r="A166">
            <v>25.4</v>
          </cell>
          <cell r="B166" t="str">
            <v>SUMINISTRO E INSTALACIÓN PUERTA ALUMINIO TIPO P-2, INCLUYE CERRADURA TIPO YALE</v>
          </cell>
          <cell r="C166" t="str">
            <v>UND</v>
          </cell>
          <cell r="D166">
            <v>62</v>
          </cell>
          <cell r="E166">
            <v>829463</v>
          </cell>
          <cell r="F166">
            <v>51426706</v>
          </cell>
          <cell r="G166">
            <v>5.5300000000000002E-3</v>
          </cell>
        </row>
        <row r="167">
          <cell r="A167">
            <v>25.5</v>
          </cell>
          <cell r="B167" t="str">
            <v>SUMINISTRO E INSTALACIÓN PUERTA ALUMINIO TIPO P-3, INCLUYE CERRADURA TIPO YALE</v>
          </cell>
          <cell r="C167" t="str">
            <v>UND</v>
          </cell>
          <cell r="D167">
            <v>6</v>
          </cell>
          <cell r="E167">
            <v>718363</v>
          </cell>
          <cell r="F167">
            <v>4310178</v>
          </cell>
          <cell r="G167">
            <v>4.6000000000000001E-4</v>
          </cell>
        </row>
        <row r="168">
          <cell r="A168">
            <v>25.6</v>
          </cell>
          <cell r="B168" t="str">
            <v>SUMINISTRO E INSTALACIÓN PUERTA ALUMINIO TIPO P-4, INCLUYE CERRADURA TIPO YALE</v>
          </cell>
          <cell r="C168" t="str">
            <v>UND</v>
          </cell>
          <cell r="D168">
            <v>2</v>
          </cell>
          <cell r="E168">
            <v>618120</v>
          </cell>
          <cell r="F168">
            <v>1236240</v>
          </cell>
          <cell r="G168">
            <v>1.2999999999999999E-4</v>
          </cell>
        </row>
        <row r="169">
          <cell r="A169">
            <v>25.7</v>
          </cell>
          <cell r="B169" t="str">
            <v>SUMINISTRO E INSTALACIÓN PUERTA ALUMINIO TIPO P-5, INCLUYE CERRADURA TIPO YALE</v>
          </cell>
          <cell r="C169" t="str">
            <v>UND</v>
          </cell>
          <cell r="D169">
            <v>42</v>
          </cell>
          <cell r="E169">
            <v>531866</v>
          </cell>
          <cell r="F169">
            <v>22338372</v>
          </cell>
          <cell r="G169">
            <v>2.3999999999999998E-3</v>
          </cell>
        </row>
        <row r="170">
          <cell r="A170">
            <v>25.8</v>
          </cell>
          <cell r="B170" t="str">
            <v>SUMINISTRO E INSTALACIÓN PUERTA ALUMINIO TIPO P-6, INCLUYE CERRADURA TIPO YALE</v>
          </cell>
          <cell r="C170" t="str">
            <v>UND</v>
          </cell>
          <cell r="D170">
            <v>2</v>
          </cell>
          <cell r="E170">
            <v>585800</v>
          </cell>
          <cell r="F170">
            <v>1171600</v>
          </cell>
          <cell r="G170">
            <v>1.2999999999999999E-4</v>
          </cell>
        </row>
        <row r="171">
          <cell r="A171">
            <v>25.9</v>
          </cell>
          <cell r="B171" t="str">
            <v>SUMINISTRO E INSTALACIÓN VENTANA ALUMINIO CORREDIZA VIDRIO 4MM TIPO V-1</v>
          </cell>
          <cell r="C171" t="str">
            <v>UND</v>
          </cell>
          <cell r="D171">
            <v>48</v>
          </cell>
          <cell r="E171">
            <v>942431</v>
          </cell>
          <cell r="F171">
            <v>45236688</v>
          </cell>
          <cell r="G171">
            <v>4.8599999999999997E-3</v>
          </cell>
        </row>
        <row r="172">
          <cell r="A172" t="str">
            <v>25.10</v>
          </cell>
          <cell r="B172" t="str">
            <v>SUMINISTRO E INSTALACIÓN VENTANA ALUMINIO CORREDIZA VIDRIO 4MM TIPO V-2</v>
          </cell>
          <cell r="C172" t="str">
            <v>UND</v>
          </cell>
          <cell r="D172">
            <v>6</v>
          </cell>
          <cell r="E172">
            <v>1021363</v>
          </cell>
          <cell r="F172">
            <v>6128178</v>
          </cell>
          <cell r="G172">
            <v>6.6E-4</v>
          </cell>
        </row>
        <row r="173">
          <cell r="A173">
            <v>25.11</v>
          </cell>
          <cell r="B173" t="str">
            <v>SUMINISTRO E INSTALACIÓN PERSIANA ALUMINIO TIPO V-3</v>
          </cell>
          <cell r="C173" t="str">
            <v>UND</v>
          </cell>
          <cell r="D173">
            <v>12</v>
          </cell>
          <cell r="E173">
            <v>372690</v>
          </cell>
          <cell r="F173">
            <v>4472280</v>
          </cell>
          <cell r="G173">
            <v>4.8000000000000001E-4</v>
          </cell>
        </row>
        <row r="174">
          <cell r="A174">
            <v>25.12</v>
          </cell>
          <cell r="B174" t="str">
            <v>SUMINISTRO E INSTALACIÓN PERSIANA ALUMINIO TIPO V-4</v>
          </cell>
          <cell r="C174" t="str">
            <v>UND</v>
          </cell>
          <cell r="D174">
            <v>2</v>
          </cell>
          <cell r="E174">
            <v>413090</v>
          </cell>
          <cell r="F174">
            <v>826180</v>
          </cell>
          <cell r="G174">
            <v>9.0000000000000006E-5</v>
          </cell>
        </row>
        <row r="175">
          <cell r="A175">
            <v>25.13</v>
          </cell>
          <cell r="B175" t="str">
            <v>SUMINISTRO E INSTALACIÓN PERSIANA ALUMINIO TIPO V-5</v>
          </cell>
          <cell r="C175" t="str">
            <v>UND</v>
          </cell>
          <cell r="D175">
            <v>6</v>
          </cell>
          <cell r="E175">
            <v>679225</v>
          </cell>
          <cell r="F175">
            <v>4075350</v>
          </cell>
          <cell r="G175">
            <v>4.4000000000000002E-4</v>
          </cell>
        </row>
        <row r="176">
          <cell r="A176">
            <v>25.14</v>
          </cell>
          <cell r="B176" t="str">
            <v>SUMINISTRO E INSTALACIÓN VENTANA EN VIDRIO TEMPLADO 8MM TIPO V-6</v>
          </cell>
          <cell r="C176" t="str">
            <v>UND</v>
          </cell>
          <cell r="D176">
            <v>2</v>
          </cell>
          <cell r="E176">
            <v>1115040</v>
          </cell>
          <cell r="F176">
            <v>2230080</v>
          </cell>
          <cell r="G176">
            <v>2.4000000000000001E-4</v>
          </cell>
        </row>
        <row r="177">
          <cell r="A177">
            <v>25.15</v>
          </cell>
          <cell r="B177" t="str">
            <v>SUMINISTRO E INSTALACIÓN VENTANA EN VIDRIO TEMPLADO 8MM TIPO V-7</v>
          </cell>
          <cell r="C177" t="str">
            <v>UND</v>
          </cell>
          <cell r="D177">
            <v>2</v>
          </cell>
          <cell r="E177">
            <v>6569040</v>
          </cell>
          <cell r="F177">
            <v>13138080</v>
          </cell>
          <cell r="G177">
            <v>1.41E-3</v>
          </cell>
        </row>
        <row r="178">
          <cell r="A178">
            <v>25.16</v>
          </cell>
          <cell r="B178" t="str">
            <v>SUMINISTRO E INSTALACIÓN VENTANA ALUMINIO CORREDIZA VIDRIO 4MM TIPO V-8</v>
          </cell>
          <cell r="C178" t="str">
            <v>UND</v>
          </cell>
          <cell r="D178">
            <v>2</v>
          </cell>
          <cell r="E178">
            <v>685538</v>
          </cell>
          <cell r="F178">
            <v>1371076</v>
          </cell>
          <cell r="G178">
            <v>1.4999999999999999E-4</v>
          </cell>
        </row>
        <row r="179">
          <cell r="A179">
            <v>25.17</v>
          </cell>
          <cell r="B179" t="str">
            <v>SUMINISTRO E INSTALACIÓN PERSIANA ALUMINIO TIPO V-9</v>
          </cell>
          <cell r="C179" t="str">
            <v>UND</v>
          </cell>
          <cell r="D179">
            <v>4</v>
          </cell>
          <cell r="E179">
            <v>691093</v>
          </cell>
          <cell r="F179">
            <v>2764372</v>
          </cell>
          <cell r="G179">
            <v>2.9999999999999997E-4</v>
          </cell>
        </row>
        <row r="180">
          <cell r="A180">
            <v>25.18</v>
          </cell>
          <cell r="B180" t="str">
            <v>SUMINISTRO E INSTALACIÓN VENTANA ALUMINIO CORREDIZA VIDRIO 4MM TIPO V-10</v>
          </cell>
          <cell r="C180" t="str">
            <v>UND</v>
          </cell>
          <cell r="D180">
            <v>4</v>
          </cell>
          <cell r="E180">
            <v>900668</v>
          </cell>
          <cell r="F180">
            <v>3602672</v>
          </cell>
          <cell r="G180">
            <v>3.8999999999999999E-4</v>
          </cell>
        </row>
        <row r="181">
          <cell r="A181">
            <v>25.19</v>
          </cell>
          <cell r="B181" t="str">
            <v>SUMINISTRO E INSTALACIÓN PERSIANA ALUMINIO TIPO V-11</v>
          </cell>
          <cell r="C181" t="str">
            <v>UND</v>
          </cell>
          <cell r="D181">
            <v>6</v>
          </cell>
          <cell r="E181">
            <v>691850</v>
          </cell>
          <cell r="F181">
            <v>4151100</v>
          </cell>
          <cell r="G181">
            <v>4.4999999999999999E-4</v>
          </cell>
        </row>
        <row r="182">
          <cell r="A182" t="str">
            <v>25.20</v>
          </cell>
          <cell r="B182" t="str">
            <v>SUMINISTRO E INSTALACIÓN PERSIANA ALUMINIO TIPO V-12</v>
          </cell>
          <cell r="C182" t="str">
            <v>UND</v>
          </cell>
          <cell r="D182">
            <v>6</v>
          </cell>
          <cell r="E182">
            <v>462075</v>
          </cell>
          <cell r="F182">
            <v>2772450</v>
          </cell>
          <cell r="G182">
            <v>2.9999999999999997E-4</v>
          </cell>
        </row>
        <row r="183">
          <cell r="A183">
            <v>25.21</v>
          </cell>
          <cell r="B183" t="str">
            <v>SUMINISTRO E INSTALACIÓN VENTANA ALUMINIO CORREDIZA VIDRIO 4MM TIPO V-13</v>
          </cell>
          <cell r="C183" t="str">
            <v>UND</v>
          </cell>
          <cell r="D183">
            <v>4</v>
          </cell>
          <cell r="E183">
            <v>1036260</v>
          </cell>
          <cell r="F183">
            <v>4145040</v>
          </cell>
          <cell r="G183">
            <v>4.4999999999999999E-4</v>
          </cell>
        </row>
        <row r="184">
          <cell r="A184">
            <v>25.22</v>
          </cell>
          <cell r="B184" t="str">
            <v>SUMINISTRO E INSTALACIÓN MALLA MICRO PERFORADA</v>
          </cell>
          <cell r="C184" t="str">
            <v>M2</v>
          </cell>
          <cell r="D184">
            <v>400</v>
          </cell>
          <cell r="E184">
            <v>75750</v>
          </cell>
          <cell r="F184">
            <v>30300000</v>
          </cell>
          <cell r="G184">
            <v>3.2599999999999999E-3</v>
          </cell>
        </row>
        <row r="185">
          <cell r="A185">
            <v>25.23</v>
          </cell>
          <cell r="B185" t="str">
            <v>SUMINISTRO E INSTALACIÓN PASAMANOS METÁLICOS ACERO INOXIDABLE 2" ESCALERAS</v>
          </cell>
          <cell r="C185" t="str">
            <v>ML</v>
          </cell>
          <cell r="D185">
            <v>60</v>
          </cell>
          <cell r="E185">
            <v>128876</v>
          </cell>
          <cell r="F185">
            <v>7732560</v>
          </cell>
          <cell r="G185">
            <v>8.3000000000000001E-4</v>
          </cell>
        </row>
        <row r="186">
          <cell r="A186">
            <v>25.24</v>
          </cell>
          <cell r="B186" t="str">
            <v>SUMINISTRO E INSTALACIÓN BARANDA EN ACERO INOXIDABLE 2" PARA RAMPAS</v>
          </cell>
          <cell r="C186" t="str">
            <v>ML</v>
          </cell>
          <cell r="D186">
            <v>175.84</v>
          </cell>
          <cell r="E186">
            <v>353500</v>
          </cell>
          <cell r="F186">
            <v>62159440</v>
          </cell>
          <cell r="G186">
            <v>6.6800000000000002E-3</v>
          </cell>
        </row>
        <row r="187">
          <cell r="A187">
            <v>25.25</v>
          </cell>
          <cell r="B187" t="str">
            <v>SUMINISTRO E INSTALACION DIVISIONES ENTAMBORADAS PARA BATERÍA SANITARIA EN ACERO INOXIDABLE CAL. 18</v>
          </cell>
          <cell r="C187" t="str">
            <v>M2</v>
          </cell>
          <cell r="D187">
            <v>182.46</v>
          </cell>
          <cell r="E187">
            <v>404578</v>
          </cell>
          <cell r="F187">
            <v>73819302</v>
          </cell>
          <cell r="G187">
            <v>7.9399999999999991E-3</v>
          </cell>
        </row>
        <row r="188">
          <cell r="A188">
            <v>25.26</v>
          </cell>
          <cell r="B188" t="str">
            <v>SUMINISTRO E INSTALACION CERRAMIENTO PERIMETRAL EN REJA METALICA TUBULAR 2" CAL.18, INCLUYE PINTURA</v>
          </cell>
          <cell r="C188" t="str">
            <v>ML</v>
          </cell>
          <cell r="D188">
            <v>449</v>
          </cell>
          <cell r="E188">
            <v>187200</v>
          </cell>
          <cell r="F188">
            <v>84052800</v>
          </cell>
          <cell r="G188">
            <v>9.0399999999999994E-3</v>
          </cell>
        </row>
        <row r="189">
          <cell r="A189">
            <v>25.27</v>
          </cell>
          <cell r="B189" t="str">
            <v>SUMINISTRO E INSTALACION PUERTA VEHICULAR METALICA TUBULAR 2" CAL.14, INCLUYE PINTURA</v>
          </cell>
          <cell r="C189" t="str">
            <v>UND</v>
          </cell>
          <cell r="D189">
            <v>2</v>
          </cell>
          <cell r="E189">
            <v>2285400</v>
          </cell>
          <cell r="F189">
            <v>4570800</v>
          </cell>
          <cell r="G189">
            <v>4.8999999999999998E-4</v>
          </cell>
        </row>
        <row r="190">
          <cell r="A190">
            <v>0</v>
          </cell>
          <cell r="B190">
            <v>0</v>
          </cell>
          <cell r="C190">
            <v>0</v>
          </cell>
          <cell r="D190">
            <v>0</v>
          </cell>
          <cell r="E190">
            <v>0</v>
          </cell>
          <cell r="F190">
            <v>647359096</v>
          </cell>
          <cell r="G190">
            <v>6.9620000000000001E-2</v>
          </cell>
        </row>
        <row r="191">
          <cell r="A191">
            <v>26</v>
          </cell>
          <cell r="B191" t="str">
            <v>CIELOFALSOS</v>
          </cell>
          <cell r="C191">
            <v>0</v>
          </cell>
          <cell r="D191">
            <v>0</v>
          </cell>
          <cell r="E191">
            <v>0</v>
          </cell>
          <cell r="F191">
            <v>0</v>
          </cell>
          <cell r="G191">
            <v>0</v>
          </cell>
        </row>
        <row r="192">
          <cell r="A192">
            <v>26.1</v>
          </cell>
          <cell r="B192" t="str">
            <v>SUMINISTRO E INSTALACIÓN DE PANEL YESO PARA CIELO RASOS</v>
          </cell>
          <cell r="C192" t="str">
            <v>M2</v>
          </cell>
          <cell r="D192">
            <v>6782.49</v>
          </cell>
          <cell r="E192">
            <v>38000</v>
          </cell>
          <cell r="F192">
            <v>257734620</v>
          </cell>
          <cell r="G192">
            <v>2.7709999999999999E-2</v>
          </cell>
        </row>
        <row r="193">
          <cell r="A193">
            <v>0</v>
          </cell>
          <cell r="B193">
            <v>0</v>
          </cell>
          <cell r="C193">
            <v>0</v>
          </cell>
          <cell r="D193">
            <v>0</v>
          </cell>
          <cell r="E193">
            <v>0</v>
          </cell>
          <cell r="F193">
            <v>257734620</v>
          </cell>
          <cell r="G193">
            <v>2.7709999999999999E-2</v>
          </cell>
        </row>
        <row r="194">
          <cell r="A194">
            <v>27</v>
          </cell>
          <cell r="B194" t="str">
            <v>PORTERÍA</v>
          </cell>
          <cell r="C194">
            <v>0</v>
          </cell>
          <cell r="D194">
            <v>0</v>
          </cell>
          <cell r="E194">
            <v>0</v>
          </cell>
          <cell r="F194">
            <v>0</v>
          </cell>
          <cell r="G194">
            <v>0</v>
          </cell>
        </row>
        <row r="195">
          <cell r="A195">
            <v>27.1</v>
          </cell>
          <cell r="B195" t="str">
            <v>ACERO DE REFUERZO PORTERÍA 420 MPA</v>
          </cell>
          <cell r="C195" t="str">
            <v>KG</v>
          </cell>
          <cell r="D195">
            <v>6543.46</v>
          </cell>
          <cell r="E195">
            <v>3038</v>
          </cell>
          <cell r="F195">
            <v>19879031</v>
          </cell>
          <cell r="G195">
            <v>2.14E-3</v>
          </cell>
        </row>
        <row r="196">
          <cell r="A196">
            <v>27.2</v>
          </cell>
          <cell r="B196" t="str">
            <v>CONCRETO CIMENTACION PORTERÍAS 21 MPA</v>
          </cell>
          <cell r="C196" t="str">
            <v>M3</v>
          </cell>
          <cell r="D196">
            <v>34.96</v>
          </cell>
          <cell r="E196">
            <v>559904</v>
          </cell>
          <cell r="F196">
            <v>19574244</v>
          </cell>
          <cell r="G196">
            <v>2.0999999999999999E-3</v>
          </cell>
        </row>
        <row r="197">
          <cell r="A197">
            <v>27.3</v>
          </cell>
          <cell r="B197" t="str">
            <v>CONCRETO COLUMNAS PORTERÍAS 21 MPA</v>
          </cell>
          <cell r="C197" t="str">
            <v>M3</v>
          </cell>
          <cell r="D197">
            <v>46.19</v>
          </cell>
          <cell r="E197">
            <v>673978</v>
          </cell>
          <cell r="F197">
            <v>31131044</v>
          </cell>
          <cell r="G197">
            <v>3.3500000000000001E-3</v>
          </cell>
        </row>
        <row r="198">
          <cell r="A198">
            <v>27.4</v>
          </cell>
          <cell r="B198" t="str">
            <v>CONCRETO VIGAS DE AMARRE Y CORONACION PORTERÍAS 21 MPA</v>
          </cell>
          <cell r="C198" t="str">
            <v>M3</v>
          </cell>
          <cell r="D198">
            <v>17.21</v>
          </cell>
          <cell r="E198">
            <v>628700</v>
          </cell>
          <cell r="F198">
            <v>10819927</v>
          </cell>
          <cell r="G198">
            <v>1.16E-3</v>
          </cell>
        </row>
        <row r="199">
          <cell r="A199">
            <v>27.5</v>
          </cell>
          <cell r="B199" t="str">
            <v>MUROS LADRILLO ESTRUCTURAL SOGA 10X12X29CM PORTERÍAS, INCLUYE REFUERZO Y DOVELAS EN GROUTING 21 MPA</v>
          </cell>
          <cell r="C199" t="str">
            <v>M2</v>
          </cell>
          <cell r="D199">
            <v>307.69</v>
          </cell>
          <cell r="E199">
            <v>59027</v>
          </cell>
          <cell r="F199">
            <v>18162018</v>
          </cell>
          <cell r="G199">
            <v>1.9499999999999999E-3</v>
          </cell>
        </row>
        <row r="200">
          <cell r="A200">
            <v>27.6</v>
          </cell>
          <cell r="B200" t="str">
            <v>ESTRUCTURA METÁLICA PARA CUBIERTA A-36 PORTERÍAS</v>
          </cell>
          <cell r="C200" t="str">
            <v>KG</v>
          </cell>
          <cell r="D200">
            <v>3075.53</v>
          </cell>
          <cell r="E200">
            <v>7500</v>
          </cell>
          <cell r="F200">
            <v>23066475</v>
          </cell>
          <cell r="G200">
            <v>2.48E-3</v>
          </cell>
        </row>
        <row r="201">
          <cell r="A201">
            <v>27.7</v>
          </cell>
          <cell r="B201" t="str">
            <v>SUMINISTRO E INSTALACIÓN TEJA TERMO ACÚSTICA, TIPO  SANDWICH TRAPEZOIDAL COLOR BLANCO PORTERÍAS</v>
          </cell>
          <cell r="C201" t="str">
            <v>M2</v>
          </cell>
          <cell r="D201">
            <v>480.25</v>
          </cell>
          <cell r="E201">
            <v>121200</v>
          </cell>
          <cell r="F201">
            <v>58206300</v>
          </cell>
          <cell r="G201">
            <v>6.2599999999999999E-3</v>
          </cell>
        </row>
        <row r="202">
          <cell r="A202">
            <v>27.8</v>
          </cell>
          <cell r="B202" t="str">
            <v>CANAL EN LÁMINA GALVANIZADA CAL.20 PORTERÍAS, INCLUYE ACABADO EN ANTICORROSIVO Y ESMALTE</v>
          </cell>
          <cell r="C202" t="str">
            <v>ML</v>
          </cell>
          <cell r="D202">
            <v>31</v>
          </cell>
          <cell r="E202">
            <v>56421</v>
          </cell>
          <cell r="F202">
            <v>1749051</v>
          </cell>
          <cell r="G202">
            <v>1.9000000000000001E-4</v>
          </cell>
        </row>
        <row r="203">
          <cell r="A203">
            <v>27.9</v>
          </cell>
          <cell r="B203" t="str">
            <v>REPELLO DE MUROS MORTERO 1:3 PORTERÍA</v>
          </cell>
          <cell r="C203" t="str">
            <v>M2</v>
          </cell>
          <cell r="D203">
            <v>221.48</v>
          </cell>
          <cell r="E203">
            <v>14500</v>
          </cell>
          <cell r="F203">
            <v>3211460</v>
          </cell>
          <cell r="G203">
            <v>3.5E-4</v>
          </cell>
        </row>
        <row r="204">
          <cell r="A204" t="str">
            <v>27.10</v>
          </cell>
          <cell r="B204" t="str">
            <v>CONCRETO PISO PRIMARIO EN INTERIORES 21 MPA e=0.07 MT PORTERÍAS</v>
          </cell>
          <cell r="C204" t="str">
            <v>M2</v>
          </cell>
          <cell r="D204">
            <v>372.7</v>
          </cell>
          <cell r="E204">
            <v>30191</v>
          </cell>
          <cell r="F204">
            <v>11252186</v>
          </cell>
          <cell r="G204">
            <v>1.2099999999999999E-3</v>
          </cell>
        </row>
        <row r="205">
          <cell r="A205">
            <v>27.11</v>
          </cell>
          <cell r="B205" t="str">
            <v>SUMINISTRO E INSTALACION DE PISO EN CERAMICA TRAFICO 4, INCLUYE ALISTADO EN MORTERO 1:4 PORTERÍAS</v>
          </cell>
          <cell r="C205" t="str">
            <v>M2</v>
          </cell>
          <cell r="D205">
            <v>299.44</v>
          </cell>
          <cell r="E205">
            <v>62732</v>
          </cell>
          <cell r="F205">
            <v>18784470</v>
          </cell>
          <cell r="G205">
            <v>2.0200000000000001E-3</v>
          </cell>
        </row>
        <row r="206">
          <cell r="A206">
            <v>27.12</v>
          </cell>
          <cell r="B206" t="str">
            <v>PINTURA MUROS INTERIORES 3 MANOS VINILO TIPO 1 PORTERÍA</v>
          </cell>
          <cell r="C206" t="str">
            <v>M2</v>
          </cell>
          <cell r="D206">
            <v>221.48</v>
          </cell>
          <cell r="E206">
            <v>6760</v>
          </cell>
          <cell r="F206">
            <v>1497205</v>
          </cell>
          <cell r="G206">
            <v>1.6000000000000001E-4</v>
          </cell>
        </row>
        <row r="207">
          <cell r="A207">
            <v>27.13</v>
          </cell>
          <cell r="B207" t="str">
            <v>ENCHAPE PISOS BAÑOS CERAMICA ANTIDESLIZANTE COLOR GRIS 30x30, INCLUYE ALISTADO EN MORTERO 1:4 PORTERÍAS</v>
          </cell>
          <cell r="C207" t="str">
            <v>M2</v>
          </cell>
          <cell r="D207">
            <v>18.100000000000001</v>
          </cell>
          <cell r="E207">
            <v>52937</v>
          </cell>
          <cell r="F207">
            <v>958160</v>
          </cell>
          <cell r="G207">
            <v>1E-4</v>
          </cell>
        </row>
        <row r="208">
          <cell r="A208">
            <v>27.14</v>
          </cell>
          <cell r="B208" t="str">
            <v>ENCHAPE MUROS BAÑOS CERAMICA 20x30 PRIMERA CALIDAD PORTERÍAS</v>
          </cell>
          <cell r="C208" t="str">
            <v>M2</v>
          </cell>
          <cell r="D208">
            <v>28.86</v>
          </cell>
          <cell r="E208">
            <v>41492</v>
          </cell>
          <cell r="F208">
            <v>1197459</v>
          </cell>
          <cell r="G208">
            <v>1.2999999999999999E-4</v>
          </cell>
        </row>
        <row r="209">
          <cell r="A209">
            <v>27.15</v>
          </cell>
          <cell r="B209" t="str">
            <v>PUNTOS SANITARIOS 2" BAÑOS PORTERÍAS</v>
          </cell>
          <cell r="C209" t="str">
            <v>UND</v>
          </cell>
          <cell r="D209">
            <v>4</v>
          </cell>
          <cell r="E209">
            <v>44427</v>
          </cell>
          <cell r="F209">
            <v>177708</v>
          </cell>
          <cell r="G209">
            <v>2.0000000000000002E-5</v>
          </cell>
        </row>
        <row r="210">
          <cell r="A210">
            <v>27.16</v>
          </cell>
          <cell r="B210" t="str">
            <v>PUNTOS SANITARIOS 4" BAÑOS PORTERÍAS</v>
          </cell>
          <cell r="C210" t="str">
            <v>UND</v>
          </cell>
          <cell r="D210">
            <v>3</v>
          </cell>
          <cell r="E210">
            <v>93448</v>
          </cell>
          <cell r="F210">
            <v>280344</v>
          </cell>
          <cell r="G210">
            <v>3.0000000000000001E-5</v>
          </cell>
        </row>
        <row r="211">
          <cell r="A211">
            <v>27.17</v>
          </cell>
          <cell r="B211" t="str">
            <v>BAJANTE AGUAS LLUVIAS 4" PORTERÍAS</v>
          </cell>
          <cell r="C211" t="str">
            <v>ML</v>
          </cell>
          <cell r="D211">
            <v>28</v>
          </cell>
          <cell r="E211">
            <v>28909</v>
          </cell>
          <cell r="F211">
            <v>809452</v>
          </cell>
          <cell r="G211">
            <v>9.0000000000000006E-5</v>
          </cell>
        </row>
        <row r="212">
          <cell r="A212">
            <v>27.18</v>
          </cell>
          <cell r="B212" t="str">
            <v>PUNTOS HIDRÁULICOS PVC PRESIÓN DE 1/2" PORTERÍAS</v>
          </cell>
          <cell r="C212" t="str">
            <v>UND</v>
          </cell>
          <cell r="D212">
            <v>6</v>
          </cell>
          <cell r="E212">
            <v>26954</v>
          </cell>
          <cell r="F212">
            <v>161724</v>
          </cell>
          <cell r="G212">
            <v>2.0000000000000002E-5</v>
          </cell>
        </row>
        <row r="213">
          <cell r="A213">
            <v>27.19</v>
          </cell>
          <cell r="B213" t="str">
            <v>LAVAMANOS DE COLGAR PARA BAÑOS PORTERÍAS</v>
          </cell>
          <cell r="C213" t="str">
            <v>UND</v>
          </cell>
          <cell r="D213">
            <v>3</v>
          </cell>
          <cell r="E213">
            <v>157573</v>
          </cell>
          <cell r="F213">
            <v>472719</v>
          </cell>
          <cell r="G213">
            <v>5.0000000000000002E-5</v>
          </cell>
        </row>
        <row r="214">
          <cell r="A214" t="str">
            <v>27.20</v>
          </cell>
          <cell r="B214" t="str">
            <v>SANITARIO COMPLETO TIPO FLUXÓMETRO PORTERÍAS</v>
          </cell>
          <cell r="C214" t="str">
            <v>UND</v>
          </cell>
          <cell r="D214">
            <v>3</v>
          </cell>
          <cell r="E214">
            <v>658649</v>
          </cell>
          <cell r="F214">
            <v>1975947</v>
          </cell>
          <cell r="G214">
            <v>2.1000000000000001E-4</v>
          </cell>
        </row>
        <row r="215">
          <cell r="A215">
            <v>27.21</v>
          </cell>
          <cell r="B215" t="str">
            <v>SUMINISTRO E INSTALACIÓN PUERTA PERSIANA ALUMINIO TIPO P-3 PORTERÍAS, INCLUYE CERRADURA TIPO YALE</v>
          </cell>
          <cell r="C215" t="str">
            <v>UND</v>
          </cell>
          <cell r="D215">
            <v>3</v>
          </cell>
          <cell r="E215">
            <v>538771</v>
          </cell>
          <cell r="F215">
            <v>1616313</v>
          </cell>
          <cell r="G215">
            <v>1.7000000000000001E-4</v>
          </cell>
        </row>
        <row r="216">
          <cell r="A216">
            <v>27.22</v>
          </cell>
          <cell r="B216" t="str">
            <v>SUMINISTRO E INSTALACIÓN PUERTA ALUMINIO TIPO P-4 PORTERÍAS, INCLUYE VIDRIO 4MM Y CERRADURA TIPO YALE</v>
          </cell>
          <cell r="C216" t="str">
            <v>UND</v>
          </cell>
          <cell r="D216">
            <v>2</v>
          </cell>
          <cell r="E216">
            <v>405641</v>
          </cell>
          <cell r="F216">
            <v>811282</v>
          </cell>
          <cell r="G216">
            <v>9.0000000000000006E-5</v>
          </cell>
        </row>
        <row r="217">
          <cell r="A217">
            <v>27.23</v>
          </cell>
          <cell r="B217" t="str">
            <v>SUMINISTRO E INSTALACIÓN VENTANA ALUMINIO PORTERÍAS CORREDIZA VIDRIO 4MM TIPO V-2</v>
          </cell>
          <cell r="C217" t="str">
            <v>UND</v>
          </cell>
          <cell r="D217">
            <v>2</v>
          </cell>
          <cell r="E217">
            <v>585052</v>
          </cell>
          <cell r="F217">
            <v>1170104</v>
          </cell>
          <cell r="G217">
            <v>1.2999999999999999E-4</v>
          </cell>
        </row>
        <row r="218">
          <cell r="A218">
            <v>27.24</v>
          </cell>
          <cell r="B218" t="str">
            <v>SUMINISTRO E INSTALACIÓN PERSIANA ALUMINIO PORTERÍAS TIPO V-5</v>
          </cell>
          <cell r="C218" t="str">
            <v>UND</v>
          </cell>
          <cell r="D218">
            <v>3</v>
          </cell>
          <cell r="E218">
            <v>218334</v>
          </cell>
          <cell r="F218">
            <v>655002</v>
          </cell>
          <cell r="G218">
            <v>6.9999999999999994E-5</v>
          </cell>
        </row>
        <row r="219">
          <cell r="A219">
            <v>27.25</v>
          </cell>
          <cell r="B219" t="str">
            <v>SUMINISTRO E INSTALACIÓN VENTANA ALUMINIO PORTERÍAS CORREDIZA VIDRIO 4MM TIPO V-7</v>
          </cell>
          <cell r="C219" t="str">
            <v>UND</v>
          </cell>
          <cell r="D219">
            <v>1</v>
          </cell>
          <cell r="E219">
            <v>372690</v>
          </cell>
          <cell r="F219">
            <v>372690</v>
          </cell>
          <cell r="G219">
            <v>4.0000000000000003E-5</v>
          </cell>
        </row>
        <row r="220">
          <cell r="A220">
            <v>27.26</v>
          </cell>
          <cell r="B220" t="str">
            <v>SUMINISTRO E INSTALACIÓN VENTANA ALUMINIO PORTERÍAS CORREDIZA VIDRIO 4MM TIPO V-8</v>
          </cell>
          <cell r="C220" t="str">
            <v>UND</v>
          </cell>
          <cell r="D220">
            <v>1</v>
          </cell>
          <cell r="E220">
            <v>645538</v>
          </cell>
          <cell r="F220">
            <v>645538</v>
          </cell>
          <cell r="G220">
            <v>6.9999999999999994E-5</v>
          </cell>
        </row>
        <row r="221">
          <cell r="A221">
            <v>27.27</v>
          </cell>
          <cell r="B221" t="str">
            <v>SUMINISTRO E INSTALACIÓN DE PANEL YESO PARA CIELO RASOS</v>
          </cell>
          <cell r="C221" t="str">
            <v>M2</v>
          </cell>
          <cell r="D221">
            <v>373</v>
          </cell>
          <cell r="E221">
            <v>38000</v>
          </cell>
          <cell r="F221">
            <v>14174000</v>
          </cell>
          <cell r="G221">
            <v>1.5200000000000001E-3</v>
          </cell>
        </row>
        <row r="222">
          <cell r="A222">
            <v>0</v>
          </cell>
          <cell r="B222">
            <v>0</v>
          </cell>
          <cell r="C222">
            <v>0</v>
          </cell>
          <cell r="D222">
            <v>0</v>
          </cell>
          <cell r="E222">
            <v>0</v>
          </cell>
          <cell r="F222">
            <v>242811853</v>
          </cell>
          <cell r="G222">
            <v>2.6109999999999998E-2</v>
          </cell>
        </row>
        <row r="223">
          <cell r="A223">
            <v>0</v>
          </cell>
          <cell r="B223">
            <v>0</v>
          </cell>
          <cell r="C223">
            <v>0</v>
          </cell>
          <cell r="D223">
            <v>0</v>
          </cell>
          <cell r="E223">
            <v>0</v>
          </cell>
          <cell r="F223">
            <v>0</v>
          </cell>
          <cell r="G223">
            <v>0</v>
          </cell>
        </row>
        <row r="224">
          <cell r="A224">
            <v>0</v>
          </cell>
          <cell r="B224" t="str">
            <v>COSTO DIRECTO</v>
          </cell>
          <cell r="C224">
            <v>0</v>
          </cell>
          <cell r="D224">
            <v>0</v>
          </cell>
          <cell r="E224">
            <v>0</v>
          </cell>
          <cell r="F224">
            <v>5057605007</v>
          </cell>
          <cell r="G224">
            <v>0</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ERTURA"/>
      <sheetName val="VERIFICACION JURIDICA"/>
      <sheetName val="VERIFICACION FINANCIERA"/>
      <sheetName val="VERIFICACION TECNICA"/>
      <sheetName val="VTE"/>
      <sheetName val="CALIFICACION PERSONAL"/>
      <sheetName val="CORREC. ARITM."/>
      <sheetName val="PROPUESTA ECONOMICA"/>
    </sheetNames>
    <sheetDataSet>
      <sheetData sheetId="0"/>
      <sheetData sheetId="1"/>
      <sheetData sheetId="2"/>
      <sheetData sheetId="3">
        <row r="34">
          <cell r="A34" t="str">
            <v>FORMULA</v>
          </cell>
          <cell r="B34" t="str">
            <v>MEDIA</v>
          </cell>
        </row>
        <row r="35">
          <cell r="A35">
            <v>1</v>
          </cell>
          <cell r="B35">
            <v>479290441.5</v>
          </cell>
        </row>
        <row r="36">
          <cell r="A36">
            <v>2</v>
          </cell>
          <cell r="B36">
            <v>479307440.25</v>
          </cell>
        </row>
        <row r="37">
          <cell r="A37">
            <v>3</v>
          </cell>
          <cell r="B37">
            <v>480311998.63588244</v>
          </cell>
        </row>
      </sheetData>
      <sheetData sheetId="4">
        <row r="10">
          <cell r="O10">
            <v>6910808909</v>
          </cell>
        </row>
      </sheetData>
      <sheetData sheetId="5"/>
      <sheetData sheetId="6">
        <row r="85">
          <cell r="N85">
            <v>479324439</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0"/>
  <sheetViews>
    <sheetView tabSelected="1" workbookViewId="0">
      <selection activeCell="A40" sqref="A40"/>
    </sheetView>
  </sheetViews>
  <sheetFormatPr baseColWidth="10" defaultRowHeight="15" x14ac:dyDescent="0.25"/>
  <cols>
    <col min="1" max="1" width="33.5703125" customWidth="1"/>
    <col min="2" max="2" width="25.85546875" hidden="1" customWidth="1"/>
    <col min="3" max="3" width="22.28515625" hidden="1" customWidth="1"/>
    <col min="4" max="4" width="20.140625" hidden="1" customWidth="1"/>
    <col min="5" max="5" width="22.140625" hidden="1" customWidth="1"/>
    <col min="6" max="6" width="21.85546875" hidden="1" customWidth="1"/>
    <col min="7" max="7" width="22" hidden="1" customWidth="1"/>
    <col min="8" max="9" width="27.28515625" hidden="1" customWidth="1"/>
    <col min="10" max="11" width="27.28515625" style="53" customWidth="1"/>
    <col min="12" max="12" width="11.85546875" style="53" customWidth="1"/>
    <col min="13" max="13" width="11.42578125" style="53"/>
    <col min="14" max="14" width="21" style="53" bestFit="1" customWidth="1"/>
    <col min="15" max="15" width="22.28515625" style="53" bestFit="1" customWidth="1"/>
    <col min="16" max="16" width="11.42578125" style="53"/>
    <col min="17" max="17" width="19" style="53" bestFit="1" customWidth="1"/>
    <col min="18" max="18" width="67.28515625" customWidth="1"/>
    <col min="19" max="19" width="13.42578125" style="51" bestFit="1" customWidth="1"/>
  </cols>
  <sheetData>
    <row r="1" spans="1:20" x14ac:dyDescent="0.25">
      <c r="A1" t="s">
        <v>224</v>
      </c>
    </row>
    <row r="3" spans="1:20" x14ac:dyDescent="0.25">
      <c r="A3" t="s">
        <v>212</v>
      </c>
    </row>
    <row r="5" spans="1:20" x14ac:dyDescent="0.25">
      <c r="A5" t="s">
        <v>181</v>
      </c>
      <c r="B5" s="52" t="s">
        <v>188</v>
      </c>
      <c r="C5" s="52" t="s">
        <v>192</v>
      </c>
      <c r="D5" s="52" t="s">
        <v>188</v>
      </c>
      <c r="E5" s="52" t="s">
        <v>192</v>
      </c>
      <c r="F5" s="52" t="s">
        <v>195</v>
      </c>
      <c r="G5" s="52" t="s">
        <v>184</v>
      </c>
      <c r="H5" s="52" t="s">
        <v>197</v>
      </c>
      <c r="I5" s="52" t="s">
        <v>199</v>
      </c>
      <c r="K5" s="75" t="s">
        <v>202</v>
      </c>
      <c r="L5" s="75"/>
      <c r="M5" s="58"/>
      <c r="N5" s="58"/>
      <c r="O5" s="58"/>
      <c r="P5" s="58"/>
      <c r="Q5" s="58"/>
      <c r="R5" s="54"/>
    </row>
    <row r="6" spans="1:20" s="51" customFormat="1" x14ac:dyDescent="0.25">
      <c r="A6" s="10" t="s">
        <v>174</v>
      </c>
      <c r="B6" s="10" t="s">
        <v>185</v>
      </c>
      <c r="C6" s="10" t="s">
        <v>186</v>
      </c>
      <c r="D6" s="10" t="s">
        <v>186</v>
      </c>
      <c r="E6" s="10" t="s">
        <v>187</v>
      </c>
      <c r="F6" s="10" t="s">
        <v>187</v>
      </c>
      <c r="G6" s="10" t="s">
        <v>186</v>
      </c>
      <c r="H6" s="10" t="s">
        <v>186</v>
      </c>
      <c r="I6" s="10" t="s">
        <v>185</v>
      </c>
      <c r="J6" s="60" t="s">
        <v>201</v>
      </c>
      <c r="K6" s="60" t="s">
        <v>202</v>
      </c>
      <c r="L6" s="61" t="s">
        <v>205</v>
      </c>
      <c r="M6" s="62" t="s">
        <v>175</v>
      </c>
      <c r="N6" s="62" t="s">
        <v>176</v>
      </c>
      <c r="O6" s="62" t="s">
        <v>179</v>
      </c>
      <c r="P6" s="62" t="s">
        <v>177</v>
      </c>
      <c r="Q6" s="62" t="s">
        <v>178</v>
      </c>
      <c r="R6" s="10" t="s">
        <v>206</v>
      </c>
      <c r="S6" s="10" t="s">
        <v>213</v>
      </c>
    </row>
    <row r="7" spans="1:20" s="55" customFormat="1" ht="180" x14ac:dyDescent="0.25">
      <c r="A7" s="63" t="s">
        <v>180</v>
      </c>
      <c r="B7" s="64" t="s">
        <v>189</v>
      </c>
      <c r="C7" s="64" t="s">
        <v>190</v>
      </c>
      <c r="D7" s="64" t="s">
        <v>191</v>
      </c>
      <c r="E7" s="64" t="s">
        <v>193</v>
      </c>
      <c r="F7" s="64" t="s">
        <v>194</v>
      </c>
      <c r="G7" s="64" t="s">
        <v>196</v>
      </c>
      <c r="H7" s="64" t="s">
        <v>198</v>
      </c>
      <c r="I7" s="64" t="s">
        <v>200</v>
      </c>
      <c r="J7" s="65">
        <f>1654626-891300</f>
        <v>763326</v>
      </c>
      <c r="K7" s="65">
        <v>2030870</v>
      </c>
      <c r="L7" s="65">
        <v>100</v>
      </c>
      <c r="M7" s="65">
        <v>2030870</v>
      </c>
      <c r="N7" s="70">
        <v>637930</v>
      </c>
      <c r="O7" s="70"/>
      <c r="P7" s="70"/>
      <c r="Q7" s="65">
        <v>125396</v>
      </c>
      <c r="R7" s="66" t="s">
        <v>209</v>
      </c>
      <c r="S7" s="67" t="s">
        <v>214</v>
      </c>
      <c r="T7" s="56"/>
    </row>
    <row r="8" spans="1:20" s="55" customFormat="1" ht="105" x14ac:dyDescent="0.25">
      <c r="A8" s="63" t="s">
        <v>182</v>
      </c>
      <c r="B8" s="63" t="s">
        <v>203</v>
      </c>
      <c r="C8" s="63" t="s">
        <v>204</v>
      </c>
      <c r="D8" s="63"/>
      <c r="E8" s="63"/>
      <c r="F8" s="63"/>
      <c r="G8" s="63"/>
      <c r="H8" s="63"/>
      <c r="I8" s="63"/>
      <c r="J8" s="65">
        <v>1589920</v>
      </c>
      <c r="K8" s="65">
        <f>66944+16736</f>
        <v>83680</v>
      </c>
      <c r="L8" s="65">
        <v>4</v>
      </c>
      <c r="M8" s="65">
        <v>1673600</v>
      </c>
      <c r="N8" s="65"/>
      <c r="O8" s="65"/>
      <c r="P8" s="65"/>
      <c r="Q8" s="65"/>
      <c r="R8" s="66" t="s">
        <v>228</v>
      </c>
      <c r="S8" s="67" t="s">
        <v>214</v>
      </c>
    </row>
    <row r="9" spans="1:20" s="55" customFormat="1" ht="135" x14ac:dyDescent="0.25">
      <c r="A9" s="63" t="s">
        <v>183</v>
      </c>
      <c r="B9" s="63"/>
      <c r="C9" s="63"/>
      <c r="D9" s="63"/>
      <c r="E9" s="63"/>
      <c r="F9" s="63"/>
      <c r="G9" s="63"/>
      <c r="H9" s="63"/>
      <c r="I9" s="63"/>
      <c r="J9" s="65">
        <v>1157420</v>
      </c>
      <c r="K9" s="65"/>
      <c r="L9" s="65"/>
      <c r="M9" s="65"/>
      <c r="N9" s="65"/>
      <c r="O9" s="65"/>
      <c r="P9" s="65"/>
      <c r="Q9" s="65">
        <v>0</v>
      </c>
      <c r="R9" s="66" t="s">
        <v>211</v>
      </c>
      <c r="S9" s="67" t="s">
        <v>214</v>
      </c>
    </row>
    <row r="15" spans="1:20" x14ac:dyDescent="0.25">
      <c r="A15" t="s">
        <v>208</v>
      </c>
      <c r="K15" s="76" t="s">
        <v>202</v>
      </c>
      <c r="L15" s="76"/>
    </row>
    <row r="16" spans="1:20" x14ac:dyDescent="0.25">
      <c r="A16" s="10" t="s">
        <v>174</v>
      </c>
      <c r="B16" s="68"/>
      <c r="C16" s="68"/>
      <c r="D16" s="68"/>
      <c r="E16" s="68"/>
      <c r="F16" s="68"/>
      <c r="G16" s="68"/>
      <c r="H16" s="68"/>
      <c r="I16" s="68"/>
      <c r="J16" s="60" t="s">
        <v>201</v>
      </c>
      <c r="K16" s="60" t="s">
        <v>202</v>
      </c>
      <c r="L16" s="61" t="s">
        <v>205</v>
      </c>
      <c r="M16" s="62" t="s">
        <v>175</v>
      </c>
      <c r="N16" s="62" t="s">
        <v>176</v>
      </c>
      <c r="O16" s="62" t="s">
        <v>179</v>
      </c>
      <c r="P16" s="62" t="s">
        <v>177</v>
      </c>
      <c r="Q16" s="62" t="s">
        <v>178</v>
      </c>
      <c r="R16" s="10" t="s">
        <v>206</v>
      </c>
      <c r="S16" s="10"/>
    </row>
    <row r="17" spans="1:19" s="55" customFormat="1" ht="180" x14ac:dyDescent="0.25">
      <c r="A17" s="63" t="s">
        <v>180</v>
      </c>
      <c r="B17" s="63"/>
      <c r="C17" s="63"/>
      <c r="D17" s="63"/>
      <c r="E17" s="63"/>
      <c r="F17" s="63"/>
      <c r="G17" s="63"/>
      <c r="H17" s="63"/>
      <c r="I17" s="63"/>
      <c r="J17" s="65">
        <v>171902</v>
      </c>
      <c r="K17" s="65">
        <v>413500</v>
      </c>
      <c r="L17" s="65">
        <v>100</v>
      </c>
      <c r="M17" s="65">
        <v>413500</v>
      </c>
      <c r="N17" s="70">
        <f>109070+10032</f>
        <v>119102</v>
      </c>
      <c r="O17" s="70"/>
      <c r="P17" s="70"/>
      <c r="Q17" s="65">
        <v>52800</v>
      </c>
      <c r="R17" s="66" t="s">
        <v>210</v>
      </c>
      <c r="S17" s="67" t="s">
        <v>214</v>
      </c>
    </row>
    <row r="18" spans="1:19" s="55" customFormat="1" ht="75" x14ac:dyDescent="0.25">
      <c r="A18" s="63" t="s">
        <v>182</v>
      </c>
      <c r="B18" s="63"/>
      <c r="C18" s="63"/>
      <c r="D18" s="63"/>
      <c r="E18" s="63"/>
      <c r="F18" s="63"/>
      <c r="G18" s="63"/>
      <c r="H18" s="63"/>
      <c r="I18" s="63"/>
      <c r="J18" s="65">
        <f>+M18-K18</f>
        <v>369075</v>
      </c>
      <c r="K18" s="65">
        <f>15540+3885</f>
        <v>19425</v>
      </c>
      <c r="L18" s="65">
        <v>4</v>
      </c>
      <c r="M18" s="65">
        <v>388500</v>
      </c>
      <c r="N18" s="65"/>
      <c r="O18" s="65"/>
      <c r="P18" s="65"/>
      <c r="Q18" s="65"/>
      <c r="R18" s="66" t="s">
        <v>207</v>
      </c>
      <c r="S18" s="67" t="s">
        <v>214</v>
      </c>
    </row>
    <row r="19" spans="1:19" s="55" customFormat="1" ht="135" x14ac:dyDescent="0.25">
      <c r="A19" s="63" t="s">
        <v>183</v>
      </c>
      <c r="B19" s="63"/>
      <c r="C19" s="63"/>
      <c r="D19" s="63"/>
      <c r="E19" s="63"/>
      <c r="F19" s="63"/>
      <c r="G19" s="63"/>
      <c r="H19" s="63"/>
      <c r="I19" s="63"/>
      <c r="J19" s="65">
        <v>522570</v>
      </c>
      <c r="K19" s="65"/>
      <c r="L19" s="65"/>
      <c r="M19" s="65">
        <v>413500</v>
      </c>
      <c r="N19" s="65"/>
      <c r="O19" s="65"/>
      <c r="P19" s="65"/>
      <c r="Q19" s="65">
        <v>0</v>
      </c>
      <c r="R19" s="66" t="s">
        <v>211</v>
      </c>
      <c r="S19" s="67" t="s">
        <v>214</v>
      </c>
    </row>
    <row r="20" spans="1:19" s="55" customFormat="1" x14ac:dyDescent="0.25">
      <c r="J20" s="56"/>
      <c r="K20" s="56"/>
      <c r="L20" s="56"/>
      <c r="M20" s="56"/>
      <c r="N20" s="56"/>
      <c r="O20" s="56"/>
      <c r="P20" s="56"/>
      <c r="Q20" s="56"/>
      <c r="S20" s="59"/>
    </row>
    <row r="21" spans="1:19" x14ac:dyDescent="0.25">
      <c r="A21" t="s">
        <v>215</v>
      </c>
    </row>
    <row r="22" spans="1:19" s="55" customFormat="1" x14ac:dyDescent="0.25">
      <c r="J22" s="56"/>
      <c r="K22" s="56"/>
      <c r="L22" s="56"/>
      <c r="M22" s="56"/>
      <c r="N22" s="56"/>
      <c r="O22" s="56"/>
      <c r="P22" s="56"/>
      <c r="Q22" s="56"/>
      <c r="S22" s="59"/>
    </row>
    <row r="23" spans="1:19" s="55" customFormat="1" x14ac:dyDescent="0.25">
      <c r="A23" s="63" t="s">
        <v>216</v>
      </c>
      <c r="B23" s="63"/>
      <c r="C23" s="63"/>
      <c r="D23" s="63"/>
      <c r="E23" s="63"/>
      <c r="F23" s="63"/>
      <c r="G23" s="63"/>
      <c r="H23" s="63"/>
      <c r="I23" s="63"/>
      <c r="J23" s="61" t="s">
        <v>217</v>
      </c>
      <c r="K23" s="61" t="s">
        <v>218</v>
      </c>
      <c r="L23" s="56"/>
      <c r="M23" s="56"/>
      <c r="N23" s="56"/>
      <c r="O23" s="56"/>
      <c r="P23" s="56"/>
      <c r="Q23" s="56"/>
      <c r="S23" s="59"/>
    </row>
    <row r="24" spans="1:19" s="55" customFormat="1" x14ac:dyDescent="0.25">
      <c r="A24" s="63" t="s">
        <v>180</v>
      </c>
      <c r="B24" s="63"/>
      <c r="C24" s="63"/>
      <c r="D24" s="63"/>
      <c r="E24" s="63"/>
      <c r="F24" s="63"/>
      <c r="G24" s="63"/>
      <c r="H24" s="63"/>
      <c r="I24" s="63"/>
      <c r="J24" s="61">
        <v>25</v>
      </c>
      <c r="K24" s="65">
        <v>75</v>
      </c>
      <c r="L24" s="59"/>
      <c r="M24" s="56"/>
      <c r="N24" s="71"/>
      <c r="O24" s="71"/>
      <c r="P24" s="71"/>
      <c r="Q24" s="56"/>
      <c r="R24" s="57"/>
    </row>
    <row r="25" spans="1:19" s="55" customFormat="1" x14ac:dyDescent="0.25">
      <c r="A25" s="63" t="s">
        <v>182</v>
      </c>
      <c r="B25" s="63"/>
      <c r="C25" s="63"/>
      <c r="D25" s="63"/>
      <c r="E25" s="63"/>
      <c r="F25" s="63"/>
      <c r="G25" s="63"/>
      <c r="H25" s="63"/>
      <c r="I25" s="63"/>
      <c r="J25" s="61">
        <v>73</v>
      </c>
      <c r="K25" s="65">
        <v>100</v>
      </c>
      <c r="L25" s="59"/>
      <c r="M25" s="56"/>
      <c r="N25" s="56"/>
      <c r="O25" s="56"/>
      <c r="P25" s="56"/>
      <c r="Q25" s="56"/>
      <c r="R25" s="57"/>
    </row>
    <row r="26" spans="1:19" s="55" customFormat="1" x14ac:dyDescent="0.25">
      <c r="A26" s="63" t="s">
        <v>183</v>
      </c>
      <c r="B26" s="63"/>
      <c r="C26" s="63"/>
      <c r="D26" s="63"/>
      <c r="E26" s="63"/>
      <c r="F26" s="63"/>
      <c r="G26" s="63"/>
      <c r="H26" s="63"/>
      <c r="I26" s="63"/>
      <c r="J26" s="61">
        <v>75</v>
      </c>
      <c r="K26" s="65">
        <v>175</v>
      </c>
      <c r="L26" s="59"/>
      <c r="M26" s="56"/>
      <c r="N26" s="56"/>
      <c r="O26" s="56"/>
      <c r="P26" s="56"/>
      <c r="Q26" s="56"/>
      <c r="R26" s="57"/>
    </row>
    <row r="27" spans="1:19" s="55" customFormat="1" x14ac:dyDescent="0.25">
      <c r="J27" s="56"/>
      <c r="K27" s="56"/>
      <c r="L27" s="56"/>
      <c r="M27" s="56"/>
      <c r="N27" s="56"/>
      <c r="O27" s="56"/>
      <c r="P27" s="56"/>
      <c r="Q27" s="56"/>
      <c r="S27" s="59"/>
    </row>
    <row r="28" spans="1:19" s="55" customFormat="1" x14ac:dyDescent="0.25">
      <c r="J28" s="56"/>
      <c r="K28" s="56"/>
      <c r="L28" s="56"/>
      <c r="M28" s="56"/>
      <c r="N28" s="56"/>
      <c r="O28" s="56"/>
      <c r="P28" s="56"/>
      <c r="Q28" s="56"/>
      <c r="S28" s="59"/>
    </row>
    <row r="29" spans="1:19" x14ac:dyDescent="0.25">
      <c r="A29" t="s">
        <v>219</v>
      </c>
    </row>
    <row r="30" spans="1:19" s="55" customFormat="1" x14ac:dyDescent="0.25">
      <c r="J30" s="56"/>
      <c r="K30" s="56"/>
      <c r="L30" s="56"/>
      <c r="M30" s="56"/>
      <c r="N30" s="56"/>
      <c r="O30" s="56"/>
      <c r="P30" s="56"/>
      <c r="Q30" s="56"/>
      <c r="S30" s="59"/>
    </row>
    <row r="31" spans="1:19" s="55" customFormat="1" x14ac:dyDescent="0.25">
      <c r="A31" s="63" t="s">
        <v>216</v>
      </c>
      <c r="B31" s="63"/>
      <c r="C31" s="63"/>
      <c r="D31" s="63"/>
      <c r="E31" s="63"/>
      <c r="F31" s="63"/>
      <c r="G31" s="63"/>
      <c r="H31" s="63"/>
      <c r="I31" s="63"/>
      <c r="J31" s="61" t="s">
        <v>220</v>
      </c>
      <c r="K31" s="61" t="s">
        <v>218</v>
      </c>
      <c r="L31" s="74" t="s">
        <v>229</v>
      </c>
      <c r="M31" s="71"/>
      <c r="N31" s="71"/>
      <c r="O31" s="56"/>
      <c r="P31" s="56"/>
      <c r="Q31" s="56"/>
      <c r="S31" s="59"/>
    </row>
    <row r="32" spans="1:19" s="55" customFormat="1" ht="59.25" customHeight="1" x14ac:dyDescent="0.25">
      <c r="A32" s="63" t="s">
        <v>180</v>
      </c>
      <c r="B32" s="63"/>
      <c r="C32" s="63"/>
      <c r="D32" s="63"/>
      <c r="E32" s="63"/>
      <c r="F32" s="63"/>
      <c r="G32" s="63"/>
      <c r="H32" s="63"/>
      <c r="I32" s="63"/>
      <c r="J32" s="61"/>
      <c r="K32" s="61"/>
      <c r="L32" s="72" t="s">
        <v>230</v>
      </c>
      <c r="M32" s="73"/>
      <c r="N32" s="73"/>
      <c r="O32" s="56"/>
      <c r="P32" s="56"/>
      <c r="Q32" s="56"/>
      <c r="R32" s="57"/>
    </row>
    <row r="33" spans="1:19" s="55" customFormat="1" ht="54" customHeight="1" x14ac:dyDescent="0.25">
      <c r="A33" s="63" t="s">
        <v>182</v>
      </c>
      <c r="B33" s="63"/>
      <c r="C33" s="63"/>
      <c r="D33" s="63"/>
      <c r="E33" s="63"/>
      <c r="F33" s="63"/>
      <c r="G33" s="63"/>
      <c r="H33" s="63"/>
      <c r="I33" s="63"/>
      <c r="J33" s="61"/>
      <c r="K33" s="61"/>
      <c r="L33" s="72"/>
      <c r="M33" s="73"/>
      <c r="N33" s="73"/>
      <c r="O33" s="56"/>
      <c r="P33" s="56"/>
      <c r="Q33" s="56"/>
      <c r="R33" s="57"/>
    </row>
    <row r="34" spans="1:19" s="55" customFormat="1" ht="51" customHeight="1" x14ac:dyDescent="0.25">
      <c r="A34" s="63" t="s">
        <v>183</v>
      </c>
      <c r="B34" s="63"/>
      <c r="C34" s="63"/>
      <c r="D34" s="63"/>
      <c r="E34" s="63"/>
      <c r="F34" s="63"/>
      <c r="G34" s="63"/>
      <c r="H34" s="63"/>
      <c r="I34" s="63"/>
      <c r="J34" s="61"/>
      <c r="K34" s="61"/>
      <c r="L34" s="72"/>
      <c r="M34" s="73"/>
      <c r="N34" s="73"/>
      <c r="O34" s="56"/>
      <c r="P34" s="56"/>
      <c r="Q34" s="56"/>
      <c r="R34" s="57"/>
    </row>
    <row r="35" spans="1:19" s="55" customFormat="1" x14ac:dyDescent="0.25">
      <c r="J35" s="56"/>
      <c r="K35" s="56"/>
      <c r="L35" s="56"/>
      <c r="M35" s="56"/>
      <c r="N35" s="56"/>
      <c r="O35" s="56"/>
      <c r="P35" s="56"/>
      <c r="Q35" s="56"/>
      <c r="S35" s="59"/>
    </row>
    <row r="37" spans="1:19" x14ac:dyDescent="0.25">
      <c r="A37" t="s">
        <v>222</v>
      </c>
    </row>
    <row r="38" spans="1:19" s="55" customFormat="1" x14ac:dyDescent="0.25">
      <c r="J38" s="56"/>
      <c r="K38" s="56"/>
      <c r="L38" s="56"/>
      <c r="M38" s="56"/>
      <c r="N38" s="56"/>
      <c r="O38" s="56"/>
      <c r="P38" s="56"/>
      <c r="Q38" s="56"/>
      <c r="S38" s="59"/>
    </row>
    <row r="39" spans="1:19" s="55" customFormat="1" x14ac:dyDescent="0.25">
      <c r="A39" s="63" t="s">
        <v>216</v>
      </c>
      <c r="B39" s="63"/>
      <c r="C39" s="63"/>
      <c r="D39" s="63"/>
      <c r="E39" s="63"/>
      <c r="F39" s="63"/>
      <c r="G39" s="63"/>
      <c r="H39" s="63"/>
      <c r="I39" s="63"/>
      <c r="J39" s="61" t="s">
        <v>223</v>
      </c>
      <c r="K39" s="61" t="s">
        <v>218</v>
      </c>
      <c r="L39" s="65"/>
      <c r="M39" s="65" t="s">
        <v>221</v>
      </c>
      <c r="N39" s="65"/>
      <c r="O39" s="56"/>
      <c r="P39" s="56"/>
      <c r="Q39" s="56"/>
      <c r="S39" s="59"/>
    </row>
    <row r="40" spans="1:19" s="55" customFormat="1" ht="59.25" customHeight="1" x14ac:dyDescent="0.25">
      <c r="A40" s="63" t="s">
        <v>180</v>
      </c>
      <c r="B40" s="63"/>
      <c r="C40" s="63"/>
      <c r="D40" s="63"/>
      <c r="E40" s="63"/>
      <c r="F40" s="63"/>
      <c r="G40" s="63"/>
      <c r="H40" s="63"/>
      <c r="I40" s="63"/>
      <c r="J40" s="61">
        <v>100000000</v>
      </c>
      <c r="K40" s="61">
        <v>10</v>
      </c>
      <c r="L40" s="69"/>
      <c r="M40" s="69"/>
      <c r="N40" s="69"/>
      <c r="O40" s="56"/>
      <c r="P40" s="56"/>
      <c r="Q40" s="56"/>
      <c r="R40" s="57"/>
    </row>
    <row r="41" spans="1:19" s="55" customFormat="1" ht="54" customHeight="1" x14ac:dyDescent="0.25">
      <c r="A41" s="63" t="s">
        <v>182</v>
      </c>
      <c r="B41" s="63"/>
      <c r="C41" s="63"/>
      <c r="D41" s="63"/>
      <c r="E41" s="63"/>
      <c r="F41" s="63"/>
      <c r="G41" s="63"/>
      <c r="H41" s="63"/>
      <c r="I41" s="63"/>
      <c r="J41" s="61">
        <v>0</v>
      </c>
      <c r="K41" s="61">
        <v>0</v>
      </c>
      <c r="L41" s="69"/>
      <c r="M41" s="69"/>
      <c r="N41" s="69"/>
      <c r="O41" s="56"/>
      <c r="P41" s="56"/>
      <c r="Q41" s="56"/>
      <c r="R41" s="57"/>
    </row>
    <row r="42" spans="1:19" s="55" customFormat="1" ht="51" customHeight="1" x14ac:dyDescent="0.25">
      <c r="A42" s="63" t="s">
        <v>183</v>
      </c>
      <c r="B42" s="63"/>
      <c r="C42" s="63"/>
      <c r="D42" s="63"/>
      <c r="E42" s="63"/>
      <c r="F42" s="63"/>
      <c r="G42" s="63"/>
      <c r="H42" s="63"/>
      <c r="I42" s="63"/>
      <c r="J42" s="61">
        <v>1747500000</v>
      </c>
      <c r="K42" s="61">
        <v>175</v>
      </c>
      <c r="L42" s="69"/>
      <c r="M42" s="69"/>
      <c r="N42" s="69"/>
      <c r="O42" s="56"/>
      <c r="P42" s="56"/>
      <c r="Q42" s="56"/>
      <c r="R42" s="57"/>
    </row>
    <row r="45" spans="1:19" x14ac:dyDescent="0.25">
      <c r="A45" s="55" t="s">
        <v>225</v>
      </c>
    </row>
    <row r="47" spans="1:19" x14ac:dyDescent="0.25">
      <c r="A47" s="63" t="s">
        <v>216</v>
      </c>
      <c r="B47" s="68"/>
      <c r="C47" s="68"/>
      <c r="D47" s="68"/>
      <c r="E47" s="68"/>
      <c r="F47" s="68"/>
      <c r="G47" s="68"/>
      <c r="H47" s="68"/>
      <c r="I47" s="68"/>
      <c r="J47" s="10" t="s">
        <v>226</v>
      </c>
      <c r="K47" s="62" t="s">
        <v>218</v>
      </c>
    </row>
    <row r="48" spans="1:19" x14ac:dyDescent="0.25">
      <c r="A48" s="63" t="s">
        <v>180</v>
      </c>
      <c r="B48" s="68"/>
      <c r="C48" s="68"/>
      <c r="D48" s="68"/>
      <c r="E48" s="68"/>
      <c r="F48" s="68"/>
      <c r="G48" s="68"/>
      <c r="H48" s="68"/>
      <c r="I48" s="68"/>
      <c r="J48" s="62" t="s">
        <v>227</v>
      </c>
      <c r="K48" s="62">
        <v>300</v>
      </c>
    </row>
    <row r="49" spans="1:11" x14ac:dyDescent="0.25">
      <c r="A49" s="63" t="s">
        <v>182</v>
      </c>
      <c r="B49" s="68"/>
      <c r="C49" s="68"/>
      <c r="D49" s="68"/>
      <c r="E49" s="68"/>
      <c r="F49" s="68"/>
      <c r="G49" s="68"/>
      <c r="H49" s="68"/>
      <c r="I49" s="68"/>
      <c r="J49" s="62" t="s">
        <v>227</v>
      </c>
      <c r="K49" s="62">
        <v>300</v>
      </c>
    </row>
    <row r="50" spans="1:11" x14ac:dyDescent="0.25">
      <c r="A50" s="63" t="s">
        <v>183</v>
      </c>
      <c r="B50" s="68"/>
      <c r="C50" s="68"/>
      <c r="D50" s="68"/>
      <c r="E50" s="68"/>
      <c r="F50" s="68"/>
      <c r="G50" s="68"/>
      <c r="H50" s="68"/>
      <c r="I50" s="68"/>
      <c r="J50" s="62" t="s">
        <v>227</v>
      </c>
      <c r="K50" s="62">
        <v>300</v>
      </c>
    </row>
  </sheetData>
  <mergeCells count="10">
    <mergeCell ref="N7:P7"/>
    <mergeCell ref="K5:L5"/>
    <mergeCell ref="K15:L15"/>
    <mergeCell ref="L40:N40"/>
    <mergeCell ref="L41:N41"/>
    <mergeCell ref="L42:N42"/>
    <mergeCell ref="N17:P17"/>
    <mergeCell ref="N24:P24"/>
    <mergeCell ref="L32:N34"/>
    <mergeCell ref="L31:N3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S135"/>
  <sheetViews>
    <sheetView zoomScale="80" zoomScaleNormal="80" workbookViewId="0">
      <pane xSplit="4" ySplit="7" topLeftCell="E104" activePane="bottomRight" state="frozen"/>
      <selection pane="topRight" activeCell="E1" sqref="E1"/>
      <selection pane="bottomLeft" activeCell="A8" sqref="A8"/>
      <selection pane="bottomRight" activeCell="B130" sqref="B130"/>
    </sheetView>
  </sheetViews>
  <sheetFormatPr baseColWidth="10" defaultColWidth="15" defaultRowHeight="12.75" x14ac:dyDescent="0.25"/>
  <cols>
    <col min="1" max="1" width="7.5703125" style="1" customWidth="1"/>
    <col min="2" max="2" width="60.85546875" style="1" customWidth="1"/>
    <col min="3" max="3" width="8.7109375" style="1" customWidth="1"/>
    <col min="4" max="4" width="10.7109375" style="1" customWidth="1"/>
    <col min="5" max="5" width="12.7109375" style="1" customWidth="1"/>
    <col min="6" max="6" width="15.7109375" style="1" customWidth="1"/>
    <col min="7" max="7" width="15.140625" style="1" bestFit="1" customWidth="1"/>
    <col min="8" max="8" width="18.85546875" style="1" bestFit="1" customWidth="1"/>
    <col min="9" max="9" width="16.85546875" style="1" customWidth="1"/>
    <col min="10" max="10" width="15.140625" style="1" bestFit="1" customWidth="1"/>
    <col min="11" max="11" width="18.85546875" style="1" bestFit="1" customWidth="1"/>
    <col min="12" max="12" width="16.85546875" style="1" customWidth="1"/>
    <col min="13" max="13" width="15.140625" style="1" bestFit="1" customWidth="1"/>
    <col min="14" max="14" width="18.85546875" style="1" bestFit="1" customWidth="1"/>
    <col min="15" max="15" width="16.85546875" style="1" customWidth="1"/>
    <col min="16" max="16" width="15.140625" style="1" bestFit="1" customWidth="1"/>
    <col min="17" max="17" width="18.85546875" style="1" bestFit="1" customWidth="1"/>
    <col min="18" max="18" width="16.85546875" style="1" customWidth="1"/>
    <col min="19" max="16384" width="15" style="1"/>
  </cols>
  <sheetData>
    <row r="1" spans="1:18" x14ac:dyDescent="0.25">
      <c r="A1" s="83" t="s">
        <v>14</v>
      </c>
      <c r="B1" s="83"/>
      <c r="C1" s="83"/>
      <c r="D1" s="83"/>
      <c r="E1" s="83"/>
      <c r="F1" s="83"/>
    </row>
    <row r="2" spans="1:18" x14ac:dyDescent="0.25">
      <c r="A2" s="83" t="s">
        <v>21</v>
      </c>
      <c r="B2" s="83"/>
      <c r="C2" s="83"/>
      <c r="D2" s="83"/>
      <c r="E2" s="83"/>
      <c r="F2" s="83"/>
    </row>
    <row r="3" spans="1:18" ht="18" customHeight="1" x14ac:dyDescent="0.25">
      <c r="A3" s="90" t="s">
        <v>34</v>
      </c>
      <c r="B3" s="90"/>
      <c r="C3" s="90"/>
      <c r="D3" s="90"/>
      <c r="E3" s="90"/>
      <c r="F3" s="90"/>
      <c r="G3" s="77" t="s">
        <v>35</v>
      </c>
      <c r="H3" s="78"/>
      <c r="I3" s="79"/>
      <c r="J3" s="77" t="s">
        <v>36</v>
      </c>
      <c r="K3" s="78"/>
      <c r="L3" s="79"/>
      <c r="M3" s="77" t="s">
        <v>37</v>
      </c>
      <c r="N3" s="78"/>
      <c r="O3" s="79"/>
      <c r="P3" s="77" t="s">
        <v>38</v>
      </c>
      <c r="Q3" s="78"/>
      <c r="R3" s="79"/>
    </row>
    <row r="4" spans="1:18" ht="59.25" customHeight="1" x14ac:dyDescent="0.25">
      <c r="A4" s="90"/>
      <c r="B4" s="90"/>
      <c r="C4" s="90"/>
      <c r="D4" s="90"/>
      <c r="E4" s="90"/>
      <c r="F4" s="90"/>
      <c r="G4" s="80"/>
      <c r="H4" s="81"/>
      <c r="I4" s="82"/>
      <c r="J4" s="80"/>
      <c r="K4" s="81"/>
      <c r="L4" s="82"/>
      <c r="M4" s="80"/>
      <c r="N4" s="81"/>
      <c r="O4" s="82"/>
      <c r="P4" s="80"/>
      <c r="Q4" s="81"/>
      <c r="R4" s="82"/>
    </row>
    <row r="5" spans="1:18" x14ac:dyDescent="0.25">
      <c r="A5" s="90"/>
      <c r="B5" s="90"/>
      <c r="C5" s="90"/>
      <c r="D5" s="90"/>
      <c r="E5" s="90"/>
      <c r="F5" s="90"/>
      <c r="G5" s="83">
        <v>1</v>
      </c>
      <c r="H5" s="83"/>
      <c r="I5" s="83"/>
      <c r="J5" s="83">
        <v>4</v>
      </c>
      <c r="K5" s="83"/>
      <c r="L5" s="83"/>
      <c r="M5" s="83">
        <v>6</v>
      </c>
      <c r="N5" s="83"/>
      <c r="O5" s="83"/>
      <c r="P5" s="83">
        <v>7</v>
      </c>
      <c r="Q5" s="83"/>
      <c r="R5" s="83"/>
    </row>
    <row r="6" spans="1:18" ht="15" customHeight="1" x14ac:dyDescent="0.25">
      <c r="A6" s="89" t="s">
        <v>22</v>
      </c>
      <c r="B6" s="89"/>
      <c r="C6" s="89"/>
      <c r="D6" s="89"/>
      <c r="E6" s="89"/>
      <c r="F6" s="89"/>
      <c r="G6" s="84" t="s">
        <v>9</v>
      </c>
      <c r="H6" s="84" t="s">
        <v>10</v>
      </c>
      <c r="I6" s="18" t="s">
        <v>23</v>
      </c>
      <c r="J6" s="84" t="s">
        <v>9</v>
      </c>
      <c r="K6" s="84" t="s">
        <v>10</v>
      </c>
      <c r="L6" s="37" t="s">
        <v>23</v>
      </c>
      <c r="M6" s="84" t="s">
        <v>9</v>
      </c>
      <c r="N6" s="84" t="s">
        <v>10</v>
      </c>
      <c r="O6" s="37" t="s">
        <v>23</v>
      </c>
      <c r="P6" s="84" t="s">
        <v>9</v>
      </c>
      <c r="Q6" s="84" t="s">
        <v>10</v>
      </c>
      <c r="R6" s="37" t="s">
        <v>23</v>
      </c>
    </row>
    <row r="7" spans="1:18" x14ac:dyDescent="0.25">
      <c r="A7" s="22" t="s">
        <v>0</v>
      </c>
      <c r="B7" s="22" t="s">
        <v>11</v>
      </c>
      <c r="C7" s="22" t="s">
        <v>3</v>
      </c>
      <c r="D7" s="22" t="s">
        <v>1</v>
      </c>
      <c r="E7" s="22" t="s">
        <v>9</v>
      </c>
      <c r="F7" s="22" t="s">
        <v>10</v>
      </c>
      <c r="G7" s="85"/>
      <c r="H7" s="85"/>
      <c r="I7" s="19" t="s">
        <v>24</v>
      </c>
      <c r="J7" s="85"/>
      <c r="K7" s="85"/>
      <c r="L7" s="38" t="s">
        <v>24</v>
      </c>
      <c r="M7" s="85"/>
      <c r="N7" s="85"/>
      <c r="O7" s="38" t="s">
        <v>24</v>
      </c>
      <c r="P7" s="85"/>
      <c r="Q7" s="85"/>
      <c r="R7" s="38" t="s">
        <v>24</v>
      </c>
    </row>
    <row r="8" spans="1:18" s="23" customFormat="1" x14ac:dyDescent="0.25">
      <c r="A8" s="22">
        <v>1</v>
      </c>
      <c r="B8" s="20" t="s">
        <v>40</v>
      </c>
      <c r="C8" s="22"/>
      <c r="D8" s="22"/>
      <c r="E8" s="22"/>
      <c r="F8" s="22"/>
      <c r="G8" s="22"/>
      <c r="H8" s="22"/>
      <c r="I8" s="22"/>
      <c r="J8" s="36"/>
      <c r="K8" s="36"/>
      <c r="L8" s="36"/>
      <c r="M8" s="36"/>
      <c r="N8" s="36"/>
      <c r="O8" s="36"/>
      <c r="P8" s="36"/>
      <c r="Q8" s="36"/>
      <c r="R8" s="36"/>
    </row>
    <row r="9" spans="1:18" ht="15" x14ac:dyDescent="0.25">
      <c r="A9" s="14" t="s">
        <v>41</v>
      </c>
      <c r="B9" s="15" t="s">
        <v>42</v>
      </c>
      <c r="C9" s="14" t="s">
        <v>8</v>
      </c>
      <c r="D9" s="16">
        <v>2137</v>
      </c>
      <c r="E9" s="47">
        <v>3459</v>
      </c>
      <c r="F9" s="47">
        <f t="shared" ref="F9:F73" si="0">ROUND(D9*E9,0)</f>
        <v>7391883</v>
      </c>
      <c r="G9" s="47">
        <v>3442</v>
      </c>
      <c r="H9" s="47">
        <f t="shared" ref="H9:H71" si="1">ROUND($D9*G9,0)</f>
        <v>7355554</v>
      </c>
      <c r="I9" s="11" t="str">
        <f t="shared" ref="I9" si="2">+IF(G9&lt;=$E9,"OK","NO OK")</f>
        <v>OK</v>
      </c>
      <c r="J9" s="47">
        <v>3320</v>
      </c>
      <c r="K9" s="47">
        <f t="shared" ref="K9:K23" si="3">ROUND($D9*J9,0)</f>
        <v>7094840</v>
      </c>
      <c r="L9" s="11" t="str">
        <f t="shared" ref="L9:L23" si="4">+IF(J9&lt;=$E9,"OK","NO OK")</f>
        <v>OK</v>
      </c>
      <c r="M9" s="47">
        <v>3424</v>
      </c>
      <c r="N9" s="47">
        <f t="shared" ref="N9:N23" si="5">ROUND($D9*M9,0)</f>
        <v>7317088</v>
      </c>
      <c r="O9" s="11" t="str">
        <f t="shared" ref="O9:O23" si="6">+IF(M9&lt;=$E9,"OK","NO OK")</f>
        <v>OK</v>
      </c>
      <c r="P9" s="47">
        <v>3459</v>
      </c>
      <c r="Q9" s="47">
        <f t="shared" ref="Q9:Q23" si="7">ROUND($D9*P9,0)</f>
        <v>7391883</v>
      </c>
      <c r="R9" s="11" t="str">
        <f t="shared" ref="R9:R23" si="8">+IF(P9&lt;=$E9,"OK","NO OK")</f>
        <v>OK</v>
      </c>
    </row>
    <row r="10" spans="1:18" ht="38.25" x14ac:dyDescent="0.25">
      <c r="A10" s="14" t="s">
        <v>43</v>
      </c>
      <c r="B10" s="15" t="s">
        <v>44</v>
      </c>
      <c r="C10" s="14" t="s">
        <v>8</v>
      </c>
      <c r="D10" s="16">
        <v>2137</v>
      </c>
      <c r="E10" s="47">
        <v>6050</v>
      </c>
      <c r="F10" s="47">
        <f t="shared" si="0"/>
        <v>12928850</v>
      </c>
      <c r="G10" s="47">
        <v>6020</v>
      </c>
      <c r="H10" s="47">
        <f t="shared" ref="H10:H73" si="9">ROUND($D10*G10,0)</f>
        <v>12864740</v>
      </c>
      <c r="I10" s="11" t="str">
        <f t="shared" ref="I10:I11" si="10">+IF(G10&lt;=$E10,"OK","NO OK")</f>
        <v>OK</v>
      </c>
      <c r="J10" s="47">
        <v>6050</v>
      </c>
      <c r="K10" s="47">
        <f t="shared" si="3"/>
        <v>12928850</v>
      </c>
      <c r="L10" s="11" t="str">
        <f t="shared" si="4"/>
        <v>OK</v>
      </c>
      <c r="M10" s="47">
        <v>5989</v>
      </c>
      <c r="N10" s="47">
        <f t="shared" si="5"/>
        <v>12798493</v>
      </c>
      <c r="O10" s="11" t="str">
        <f t="shared" si="6"/>
        <v>OK</v>
      </c>
      <c r="P10" s="47">
        <v>6050</v>
      </c>
      <c r="Q10" s="47">
        <f t="shared" si="7"/>
        <v>12928850</v>
      </c>
      <c r="R10" s="11" t="str">
        <f t="shared" si="8"/>
        <v>OK</v>
      </c>
    </row>
    <row r="11" spans="1:18" ht="38.25" x14ac:dyDescent="0.25">
      <c r="A11" s="14" t="s">
        <v>45</v>
      </c>
      <c r="B11" s="15" t="s">
        <v>46</v>
      </c>
      <c r="C11" s="14" t="s">
        <v>8</v>
      </c>
      <c r="D11" s="16">
        <v>156</v>
      </c>
      <c r="E11" s="47">
        <v>12983</v>
      </c>
      <c r="F11" s="47">
        <f t="shared" si="0"/>
        <v>2025348</v>
      </c>
      <c r="G11" s="47">
        <v>12918</v>
      </c>
      <c r="H11" s="47">
        <f t="shared" si="1"/>
        <v>2015208</v>
      </c>
      <c r="I11" s="11" t="str">
        <f t="shared" si="10"/>
        <v>OK</v>
      </c>
      <c r="J11" s="47">
        <v>12983</v>
      </c>
      <c r="K11" s="47">
        <f t="shared" si="3"/>
        <v>2025348</v>
      </c>
      <c r="L11" s="11" t="str">
        <f t="shared" si="4"/>
        <v>OK</v>
      </c>
      <c r="M11" s="47">
        <v>12852</v>
      </c>
      <c r="N11" s="47">
        <f t="shared" si="5"/>
        <v>2004912</v>
      </c>
      <c r="O11" s="11" t="str">
        <f t="shared" si="6"/>
        <v>OK</v>
      </c>
      <c r="P11" s="47">
        <v>12983</v>
      </c>
      <c r="Q11" s="47">
        <f t="shared" si="7"/>
        <v>2025348</v>
      </c>
      <c r="R11" s="11" t="str">
        <f t="shared" si="8"/>
        <v>OK</v>
      </c>
    </row>
    <row r="12" spans="1:18" ht="25.5" x14ac:dyDescent="0.25">
      <c r="A12" s="14" t="s">
        <v>47</v>
      </c>
      <c r="B12" s="15" t="s">
        <v>48</v>
      </c>
      <c r="C12" s="14" t="s">
        <v>8</v>
      </c>
      <c r="D12" s="16">
        <v>400</v>
      </c>
      <c r="E12" s="47">
        <v>5894</v>
      </c>
      <c r="F12" s="47">
        <f t="shared" si="0"/>
        <v>2357600</v>
      </c>
      <c r="G12" s="47">
        <v>5865</v>
      </c>
      <c r="H12" s="47">
        <f t="shared" si="9"/>
        <v>2346000</v>
      </c>
      <c r="I12" s="11" t="str">
        <f t="shared" ref="I12:I75" si="11">+IF(G12&lt;=$E12,"OK","NO OK")</f>
        <v>OK</v>
      </c>
      <c r="J12" s="47">
        <v>5894</v>
      </c>
      <c r="K12" s="47">
        <f t="shared" si="3"/>
        <v>2357600</v>
      </c>
      <c r="L12" s="11" t="str">
        <f t="shared" si="4"/>
        <v>OK</v>
      </c>
      <c r="M12" s="47">
        <v>5834</v>
      </c>
      <c r="N12" s="47">
        <f t="shared" si="5"/>
        <v>2333600</v>
      </c>
      <c r="O12" s="11" t="str">
        <f t="shared" si="6"/>
        <v>OK</v>
      </c>
      <c r="P12" s="47">
        <v>5894</v>
      </c>
      <c r="Q12" s="47">
        <f t="shared" si="7"/>
        <v>2357600</v>
      </c>
      <c r="R12" s="11" t="str">
        <f t="shared" si="8"/>
        <v>OK</v>
      </c>
    </row>
    <row r="13" spans="1:18" ht="25.5" x14ac:dyDescent="0.25">
      <c r="A13" s="14" t="s">
        <v>49</v>
      </c>
      <c r="B13" s="15" t="s">
        <v>50</v>
      </c>
      <c r="C13" s="14" t="s">
        <v>39</v>
      </c>
      <c r="D13" s="16">
        <v>25</v>
      </c>
      <c r="E13" s="47">
        <v>55630</v>
      </c>
      <c r="F13" s="47">
        <f t="shared" si="0"/>
        <v>1390750</v>
      </c>
      <c r="G13" s="47">
        <v>55352</v>
      </c>
      <c r="H13" s="47">
        <f t="shared" si="1"/>
        <v>1383800</v>
      </c>
      <c r="I13" s="11" t="str">
        <f t="shared" si="11"/>
        <v>OK</v>
      </c>
      <c r="J13" s="47">
        <v>55630</v>
      </c>
      <c r="K13" s="47">
        <f t="shared" si="3"/>
        <v>1390750</v>
      </c>
      <c r="L13" s="11" t="str">
        <f t="shared" si="4"/>
        <v>OK</v>
      </c>
      <c r="M13" s="47">
        <v>55068</v>
      </c>
      <c r="N13" s="47">
        <f t="shared" si="5"/>
        <v>1376700</v>
      </c>
      <c r="O13" s="11" t="str">
        <f t="shared" si="6"/>
        <v>OK</v>
      </c>
      <c r="P13" s="47">
        <v>55630</v>
      </c>
      <c r="Q13" s="47">
        <f t="shared" si="7"/>
        <v>1390750</v>
      </c>
      <c r="R13" s="11" t="str">
        <f t="shared" si="8"/>
        <v>OK</v>
      </c>
    </row>
    <row r="14" spans="1:18" ht="25.5" x14ac:dyDescent="0.25">
      <c r="A14" s="14" t="s">
        <v>51</v>
      </c>
      <c r="B14" s="15" t="s">
        <v>52</v>
      </c>
      <c r="C14" s="14" t="s">
        <v>39</v>
      </c>
      <c r="D14" s="16">
        <v>68</v>
      </c>
      <c r="E14" s="47">
        <v>35674</v>
      </c>
      <c r="F14" s="47">
        <f t="shared" si="0"/>
        <v>2425832</v>
      </c>
      <c r="G14" s="47">
        <v>35496</v>
      </c>
      <c r="H14" s="47">
        <f t="shared" si="9"/>
        <v>2413728</v>
      </c>
      <c r="I14" s="11" t="str">
        <f t="shared" si="11"/>
        <v>OK</v>
      </c>
      <c r="J14" s="47">
        <v>35674</v>
      </c>
      <c r="K14" s="47">
        <f t="shared" si="3"/>
        <v>2425832</v>
      </c>
      <c r="L14" s="11" t="str">
        <f t="shared" si="4"/>
        <v>OK</v>
      </c>
      <c r="M14" s="47">
        <v>35314</v>
      </c>
      <c r="N14" s="47">
        <f t="shared" si="5"/>
        <v>2401352</v>
      </c>
      <c r="O14" s="11" t="str">
        <f t="shared" si="6"/>
        <v>OK</v>
      </c>
      <c r="P14" s="47">
        <v>35674</v>
      </c>
      <c r="Q14" s="47">
        <f t="shared" si="7"/>
        <v>2425832</v>
      </c>
      <c r="R14" s="11" t="str">
        <f t="shared" si="8"/>
        <v>OK</v>
      </c>
    </row>
    <row r="15" spans="1:18" ht="15" x14ac:dyDescent="0.25">
      <c r="A15" s="14" t="s">
        <v>53</v>
      </c>
      <c r="B15" s="15" t="s">
        <v>54</v>
      </c>
      <c r="C15" s="14" t="s">
        <v>32</v>
      </c>
      <c r="D15" s="16">
        <v>444</v>
      </c>
      <c r="E15" s="47">
        <v>4265</v>
      </c>
      <c r="F15" s="47">
        <f t="shared" si="0"/>
        <v>1893660</v>
      </c>
      <c r="G15" s="47">
        <v>4244</v>
      </c>
      <c r="H15" s="47">
        <f t="shared" si="1"/>
        <v>1884336</v>
      </c>
      <c r="I15" s="11" t="str">
        <f t="shared" si="11"/>
        <v>OK</v>
      </c>
      <c r="J15" s="47">
        <v>4265</v>
      </c>
      <c r="K15" s="47">
        <f t="shared" si="3"/>
        <v>1893660</v>
      </c>
      <c r="L15" s="11" t="str">
        <f t="shared" si="4"/>
        <v>OK</v>
      </c>
      <c r="M15" s="47">
        <v>4222</v>
      </c>
      <c r="N15" s="47">
        <f t="shared" si="5"/>
        <v>1874568</v>
      </c>
      <c r="O15" s="11" t="str">
        <f t="shared" si="6"/>
        <v>OK</v>
      </c>
      <c r="P15" s="47">
        <v>4265</v>
      </c>
      <c r="Q15" s="47">
        <f t="shared" si="7"/>
        <v>1893660</v>
      </c>
      <c r="R15" s="11" t="str">
        <f t="shared" si="8"/>
        <v>OK</v>
      </c>
    </row>
    <row r="16" spans="1:18" ht="25.5" x14ac:dyDescent="0.25">
      <c r="A16" s="14" t="s">
        <v>55</v>
      </c>
      <c r="B16" s="15" t="s">
        <v>56</v>
      </c>
      <c r="C16" s="14" t="s">
        <v>32</v>
      </c>
      <c r="D16" s="16">
        <v>113</v>
      </c>
      <c r="E16" s="47">
        <v>3301</v>
      </c>
      <c r="F16" s="47">
        <f t="shared" si="0"/>
        <v>373013</v>
      </c>
      <c r="G16" s="47">
        <v>3284</v>
      </c>
      <c r="H16" s="47">
        <f t="shared" si="9"/>
        <v>371092</v>
      </c>
      <c r="I16" s="11" t="str">
        <f t="shared" si="11"/>
        <v>OK</v>
      </c>
      <c r="J16" s="47">
        <v>3301</v>
      </c>
      <c r="K16" s="47">
        <f t="shared" si="3"/>
        <v>373013</v>
      </c>
      <c r="L16" s="11" t="str">
        <f t="shared" si="4"/>
        <v>OK</v>
      </c>
      <c r="M16" s="47">
        <v>3268</v>
      </c>
      <c r="N16" s="47">
        <f t="shared" si="5"/>
        <v>369284</v>
      </c>
      <c r="O16" s="11" t="str">
        <f t="shared" si="6"/>
        <v>OK</v>
      </c>
      <c r="P16" s="47">
        <v>3301</v>
      </c>
      <c r="Q16" s="47">
        <f t="shared" si="7"/>
        <v>373013</v>
      </c>
      <c r="R16" s="11" t="str">
        <f t="shared" si="8"/>
        <v>OK</v>
      </c>
    </row>
    <row r="17" spans="1:18" ht="25.5" x14ac:dyDescent="0.25">
      <c r="A17" s="14" t="s">
        <v>57</v>
      </c>
      <c r="B17" s="15" t="s">
        <v>58</v>
      </c>
      <c r="C17" s="14" t="s">
        <v>39</v>
      </c>
      <c r="D17" s="16">
        <v>3</v>
      </c>
      <c r="E17" s="47">
        <v>135528</v>
      </c>
      <c r="F17" s="47">
        <f t="shared" si="0"/>
        <v>406584</v>
      </c>
      <c r="G17" s="47">
        <v>134850</v>
      </c>
      <c r="H17" s="47">
        <f t="shared" si="1"/>
        <v>404550</v>
      </c>
      <c r="I17" s="11" t="str">
        <f t="shared" si="11"/>
        <v>OK</v>
      </c>
      <c r="J17" s="47">
        <v>135528</v>
      </c>
      <c r="K17" s="47">
        <f t="shared" si="3"/>
        <v>406584</v>
      </c>
      <c r="L17" s="11" t="str">
        <f t="shared" si="4"/>
        <v>OK</v>
      </c>
      <c r="M17" s="47">
        <v>134159</v>
      </c>
      <c r="N17" s="47">
        <f t="shared" si="5"/>
        <v>402477</v>
      </c>
      <c r="O17" s="11" t="str">
        <f t="shared" si="6"/>
        <v>OK</v>
      </c>
      <c r="P17" s="47">
        <v>135528</v>
      </c>
      <c r="Q17" s="47">
        <f t="shared" si="7"/>
        <v>406584</v>
      </c>
      <c r="R17" s="11" t="str">
        <f t="shared" si="8"/>
        <v>OK</v>
      </c>
    </row>
    <row r="18" spans="1:18" ht="15" x14ac:dyDescent="0.25">
      <c r="A18" s="24" t="s">
        <v>59</v>
      </c>
      <c r="B18" s="15" t="s">
        <v>60</v>
      </c>
      <c r="C18" s="14" t="s">
        <v>32</v>
      </c>
      <c r="D18" s="16">
        <v>240</v>
      </c>
      <c r="E18" s="47">
        <v>3097</v>
      </c>
      <c r="F18" s="47">
        <f t="shared" si="0"/>
        <v>743280</v>
      </c>
      <c r="G18" s="47">
        <v>3082</v>
      </c>
      <c r="H18" s="47">
        <f t="shared" si="9"/>
        <v>739680</v>
      </c>
      <c r="I18" s="11" t="str">
        <f t="shared" si="11"/>
        <v>OK</v>
      </c>
      <c r="J18" s="47">
        <v>3097</v>
      </c>
      <c r="K18" s="47">
        <f t="shared" si="3"/>
        <v>743280</v>
      </c>
      <c r="L18" s="11" t="str">
        <f t="shared" si="4"/>
        <v>OK</v>
      </c>
      <c r="M18" s="47">
        <v>3066</v>
      </c>
      <c r="N18" s="47">
        <f t="shared" si="5"/>
        <v>735840</v>
      </c>
      <c r="O18" s="11" t="str">
        <f t="shared" si="6"/>
        <v>OK</v>
      </c>
      <c r="P18" s="47">
        <v>3097</v>
      </c>
      <c r="Q18" s="47">
        <f t="shared" si="7"/>
        <v>743280</v>
      </c>
      <c r="R18" s="11" t="str">
        <f t="shared" si="8"/>
        <v>OK</v>
      </c>
    </row>
    <row r="19" spans="1:18" ht="15" x14ac:dyDescent="0.25">
      <c r="A19" s="24" t="s">
        <v>61</v>
      </c>
      <c r="B19" s="15" t="s">
        <v>62</v>
      </c>
      <c r="C19" s="14" t="s">
        <v>32</v>
      </c>
      <c r="D19" s="16">
        <v>61</v>
      </c>
      <c r="E19" s="47">
        <v>7473</v>
      </c>
      <c r="F19" s="47">
        <f t="shared" si="0"/>
        <v>455853</v>
      </c>
      <c r="G19" s="47">
        <v>7436</v>
      </c>
      <c r="H19" s="47">
        <f t="shared" si="1"/>
        <v>453596</v>
      </c>
      <c r="I19" s="11" t="str">
        <f t="shared" si="11"/>
        <v>OK</v>
      </c>
      <c r="J19" s="47">
        <v>7473</v>
      </c>
      <c r="K19" s="47">
        <f t="shared" si="3"/>
        <v>455853</v>
      </c>
      <c r="L19" s="11" t="str">
        <f t="shared" si="4"/>
        <v>OK</v>
      </c>
      <c r="M19" s="47">
        <v>7398</v>
      </c>
      <c r="N19" s="47">
        <f t="shared" si="5"/>
        <v>451278</v>
      </c>
      <c r="O19" s="11" t="str">
        <f t="shared" si="6"/>
        <v>OK</v>
      </c>
      <c r="P19" s="47">
        <v>7473</v>
      </c>
      <c r="Q19" s="47">
        <f t="shared" si="7"/>
        <v>455853</v>
      </c>
      <c r="R19" s="11" t="str">
        <f t="shared" si="8"/>
        <v>OK</v>
      </c>
    </row>
    <row r="20" spans="1:18" ht="15" x14ac:dyDescent="0.25">
      <c r="A20" s="24" t="s">
        <v>63</v>
      </c>
      <c r="B20" s="15" t="s">
        <v>64</v>
      </c>
      <c r="C20" s="14" t="s">
        <v>3</v>
      </c>
      <c r="D20" s="16">
        <v>38</v>
      </c>
      <c r="E20" s="47">
        <v>8904</v>
      </c>
      <c r="F20" s="47">
        <f t="shared" si="0"/>
        <v>338352</v>
      </c>
      <c r="G20" s="47">
        <v>8859</v>
      </c>
      <c r="H20" s="47">
        <f t="shared" si="9"/>
        <v>336642</v>
      </c>
      <c r="I20" s="11" t="str">
        <f t="shared" si="11"/>
        <v>OK</v>
      </c>
      <c r="J20" s="47">
        <v>8904</v>
      </c>
      <c r="K20" s="47">
        <f t="shared" si="3"/>
        <v>338352</v>
      </c>
      <c r="L20" s="11" t="str">
        <f t="shared" si="4"/>
        <v>OK</v>
      </c>
      <c r="M20" s="47">
        <v>8814</v>
      </c>
      <c r="N20" s="47">
        <f t="shared" si="5"/>
        <v>334932</v>
      </c>
      <c r="O20" s="11" t="str">
        <f t="shared" si="6"/>
        <v>OK</v>
      </c>
      <c r="P20" s="47">
        <v>8904</v>
      </c>
      <c r="Q20" s="47">
        <f t="shared" si="7"/>
        <v>338352</v>
      </c>
      <c r="R20" s="11" t="str">
        <f t="shared" si="8"/>
        <v>OK</v>
      </c>
    </row>
    <row r="21" spans="1:18" ht="15" x14ac:dyDescent="0.25">
      <c r="A21" s="24" t="s">
        <v>65</v>
      </c>
      <c r="B21" s="15" t="s">
        <v>66</v>
      </c>
      <c r="C21" s="14" t="s">
        <v>3</v>
      </c>
      <c r="D21" s="16">
        <v>5</v>
      </c>
      <c r="E21" s="47">
        <v>135528</v>
      </c>
      <c r="F21" s="47">
        <f t="shared" si="0"/>
        <v>677640</v>
      </c>
      <c r="G21" s="47">
        <v>134850</v>
      </c>
      <c r="H21" s="47">
        <f t="shared" si="1"/>
        <v>674250</v>
      </c>
      <c r="I21" s="11" t="str">
        <f t="shared" si="11"/>
        <v>OK</v>
      </c>
      <c r="J21" s="47">
        <v>135528</v>
      </c>
      <c r="K21" s="47">
        <f t="shared" si="3"/>
        <v>677640</v>
      </c>
      <c r="L21" s="11" t="str">
        <f t="shared" si="4"/>
        <v>OK</v>
      </c>
      <c r="M21" s="47">
        <v>134159</v>
      </c>
      <c r="N21" s="47">
        <f t="shared" si="5"/>
        <v>670795</v>
      </c>
      <c r="O21" s="11" t="str">
        <f t="shared" si="6"/>
        <v>OK</v>
      </c>
      <c r="P21" s="47">
        <v>135528</v>
      </c>
      <c r="Q21" s="47">
        <f t="shared" si="7"/>
        <v>677640</v>
      </c>
      <c r="R21" s="11" t="str">
        <f t="shared" si="8"/>
        <v>OK</v>
      </c>
    </row>
    <row r="22" spans="1:18" ht="15" x14ac:dyDescent="0.25">
      <c r="A22" s="24" t="s">
        <v>67</v>
      </c>
      <c r="B22" s="15" t="s">
        <v>68</v>
      </c>
      <c r="C22" s="14" t="s">
        <v>32</v>
      </c>
      <c r="D22" s="16">
        <v>242</v>
      </c>
      <c r="E22" s="47">
        <v>5521</v>
      </c>
      <c r="F22" s="47">
        <f t="shared" si="0"/>
        <v>1336082</v>
      </c>
      <c r="G22" s="47">
        <v>5493</v>
      </c>
      <c r="H22" s="47">
        <f t="shared" si="9"/>
        <v>1329306</v>
      </c>
      <c r="I22" s="11" t="str">
        <f t="shared" si="11"/>
        <v>OK</v>
      </c>
      <c r="J22" s="47">
        <v>5521</v>
      </c>
      <c r="K22" s="47">
        <f t="shared" si="3"/>
        <v>1336082</v>
      </c>
      <c r="L22" s="11" t="str">
        <f t="shared" si="4"/>
        <v>OK</v>
      </c>
      <c r="M22" s="47">
        <v>5465</v>
      </c>
      <c r="N22" s="47">
        <f t="shared" si="5"/>
        <v>1322530</v>
      </c>
      <c r="O22" s="11" t="str">
        <f t="shared" si="6"/>
        <v>OK</v>
      </c>
      <c r="P22" s="47">
        <v>5521</v>
      </c>
      <c r="Q22" s="47">
        <f t="shared" si="7"/>
        <v>1336082</v>
      </c>
      <c r="R22" s="11" t="str">
        <f t="shared" si="8"/>
        <v>OK</v>
      </c>
    </row>
    <row r="23" spans="1:18" ht="15" x14ac:dyDescent="0.25">
      <c r="A23" s="24" t="s">
        <v>69</v>
      </c>
      <c r="B23" s="15" t="s">
        <v>70</v>
      </c>
      <c r="C23" s="14" t="s">
        <v>71</v>
      </c>
      <c r="D23" s="16">
        <v>1</v>
      </c>
      <c r="E23" s="47">
        <v>172500</v>
      </c>
      <c r="F23" s="47">
        <f t="shared" si="0"/>
        <v>172500</v>
      </c>
      <c r="G23" s="47">
        <v>171638</v>
      </c>
      <c r="H23" s="47">
        <f t="shared" si="1"/>
        <v>171638</v>
      </c>
      <c r="I23" s="11" t="str">
        <f t="shared" si="11"/>
        <v>OK</v>
      </c>
      <c r="J23" s="47">
        <v>172500</v>
      </c>
      <c r="K23" s="47">
        <f t="shared" si="3"/>
        <v>172500</v>
      </c>
      <c r="L23" s="11" t="str">
        <f t="shared" si="4"/>
        <v>OK</v>
      </c>
      <c r="M23" s="47">
        <v>170758</v>
      </c>
      <c r="N23" s="47">
        <f t="shared" si="5"/>
        <v>170758</v>
      </c>
      <c r="O23" s="11" t="str">
        <f t="shared" si="6"/>
        <v>OK</v>
      </c>
      <c r="P23" s="47">
        <v>172500</v>
      </c>
      <c r="Q23" s="47">
        <f t="shared" si="7"/>
        <v>172500</v>
      </c>
      <c r="R23" s="11" t="str">
        <f t="shared" si="8"/>
        <v>OK</v>
      </c>
    </row>
    <row r="24" spans="1:18" ht="15" x14ac:dyDescent="0.25">
      <c r="A24" s="45"/>
      <c r="B24" s="46" t="s">
        <v>72</v>
      </c>
      <c r="C24" s="14"/>
      <c r="D24" s="16"/>
      <c r="E24" s="47"/>
      <c r="F24" s="49">
        <f>SUM(F9:F23)</f>
        <v>34917227</v>
      </c>
      <c r="G24" s="47"/>
      <c r="H24" s="49">
        <f>SUM(H9:H23)</f>
        <v>34744120</v>
      </c>
      <c r="I24" s="11"/>
      <c r="J24" s="47"/>
      <c r="K24" s="49">
        <f>SUM(K9:K23)</f>
        <v>34620184</v>
      </c>
      <c r="L24" s="11"/>
      <c r="M24" s="47"/>
      <c r="N24" s="49">
        <f>SUM(N9:N23)</f>
        <v>34564607</v>
      </c>
      <c r="O24" s="11"/>
      <c r="P24" s="47"/>
      <c r="Q24" s="49">
        <f>SUM(Q9:Q23)</f>
        <v>34917227</v>
      </c>
      <c r="R24" s="11"/>
    </row>
    <row r="25" spans="1:18" s="23" customFormat="1" x14ac:dyDescent="0.25">
      <c r="A25" s="36">
        <v>2</v>
      </c>
      <c r="B25" s="20" t="s">
        <v>73</v>
      </c>
      <c r="C25" s="36"/>
      <c r="D25" s="36"/>
      <c r="E25" s="48"/>
      <c r="F25" s="48"/>
      <c r="G25" s="48"/>
      <c r="H25" s="47"/>
      <c r="I25" s="36"/>
      <c r="J25" s="48"/>
      <c r="K25" s="47"/>
      <c r="L25" s="36"/>
      <c r="M25" s="48"/>
      <c r="N25" s="47"/>
      <c r="O25" s="36"/>
      <c r="P25" s="48"/>
      <c r="Q25" s="47"/>
      <c r="R25" s="36"/>
    </row>
    <row r="26" spans="1:18" ht="38.25" x14ac:dyDescent="0.25">
      <c r="A26" s="24" t="s">
        <v>74</v>
      </c>
      <c r="B26" s="15" t="s">
        <v>75</v>
      </c>
      <c r="C26" s="14" t="s">
        <v>8</v>
      </c>
      <c r="D26" s="16">
        <v>200</v>
      </c>
      <c r="E26" s="47">
        <v>12983</v>
      </c>
      <c r="F26" s="47">
        <f t="shared" si="0"/>
        <v>2596600</v>
      </c>
      <c r="G26" s="47">
        <v>12918</v>
      </c>
      <c r="H26" s="47">
        <f t="shared" si="9"/>
        <v>2583600</v>
      </c>
      <c r="I26" s="11" t="str">
        <f t="shared" si="11"/>
        <v>OK</v>
      </c>
      <c r="J26" s="47">
        <v>12983</v>
      </c>
      <c r="K26" s="47">
        <f t="shared" ref="K26:K30" si="12">ROUND($D26*J26,0)</f>
        <v>2596600</v>
      </c>
      <c r="L26" s="11" t="str">
        <f t="shared" ref="L26:L30" si="13">+IF(J26&lt;=$E26,"OK","NO OK")</f>
        <v>OK</v>
      </c>
      <c r="M26" s="47">
        <v>12852</v>
      </c>
      <c r="N26" s="47">
        <f t="shared" ref="N26:N30" si="14">ROUND($D26*M26,0)</f>
        <v>2570400</v>
      </c>
      <c r="O26" s="11" t="str">
        <f t="shared" ref="O26:O30" si="15">+IF(M26&lt;=$E26,"OK","NO OK")</f>
        <v>OK</v>
      </c>
      <c r="P26" s="47">
        <v>12983</v>
      </c>
      <c r="Q26" s="47">
        <f t="shared" ref="Q26:Q30" si="16">ROUND($D26*P26,0)</f>
        <v>2596600</v>
      </c>
      <c r="R26" s="11" t="str">
        <f t="shared" ref="R26:R30" si="17">+IF(P26&lt;=$E26,"OK","NO OK")</f>
        <v>OK</v>
      </c>
    </row>
    <row r="27" spans="1:18" ht="15" x14ac:dyDescent="0.25">
      <c r="A27" s="24" t="s">
        <v>76</v>
      </c>
      <c r="B27" s="15" t="s">
        <v>77</v>
      </c>
      <c r="C27" s="14" t="s">
        <v>39</v>
      </c>
      <c r="D27" s="16">
        <v>1</v>
      </c>
      <c r="E27" s="47">
        <v>86554</v>
      </c>
      <c r="F27" s="47">
        <f t="shared" si="0"/>
        <v>86554</v>
      </c>
      <c r="G27" s="47">
        <v>86121</v>
      </c>
      <c r="H27" s="47">
        <f t="shared" si="1"/>
        <v>86121</v>
      </c>
      <c r="I27" s="11" t="str">
        <f t="shared" si="11"/>
        <v>OK</v>
      </c>
      <c r="J27" s="47">
        <v>86554</v>
      </c>
      <c r="K27" s="47">
        <f t="shared" si="12"/>
        <v>86554</v>
      </c>
      <c r="L27" s="11" t="str">
        <f t="shared" si="13"/>
        <v>OK</v>
      </c>
      <c r="M27" s="47">
        <v>85680</v>
      </c>
      <c r="N27" s="47">
        <f t="shared" si="14"/>
        <v>85680</v>
      </c>
      <c r="O27" s="11" t="str">
        <f t="shared" si="15"/>
        <v>OK</v>
      </c>
      <c r="P27" s="47">
        <v>86554</v>
      </c>
      <c r="Q27" s="47">
        <f t="shared" si="16"/>
        <v>86554</v>
      </c>
      <c r="R27" s="11" t="str">
        <f t="shared" si="17"/>
        <v>OK</v>
      </c>
    </row>
    <row r="28" spans="1:18" ht="15" x14ac:dyDescent="0.25">
      <c r="A28" s="24" t="s">
        <v>78</v>
      </c>
      <c r="B28" s="15" t="s">
        <v>79</v>
      </c>
      <c r="C28" s="14" t="s">
        <v>39</v>
      </c>
      <c r="D28" s="16">
        <v>1</v>
      </c>
      <c r="E28" s="47">
        <v>43277</v>
      </c>
      <c r="F28" s="47">
        <f t="shared" si="0"/>
        <v>43277</v>
      </c>
      <c r="G28" s="47">
        <v>43061</v>
      </c>
      <c r="H28" s="47">
        <f t="shared" si="9"/>
        <v>43061</v>
      </c>
      <c r="I28" s="11" t="str">
        <f t="shared" si="11"/>
        <v>OK</v>
      </c>
      <c r="J28" s="47">
        <v>43277</v>
      </c>
      <c r="K28" s="47">
        <f t="shared" si="12"/>
        <v>43277</v>
      </c>
      <c r="L28" s="11" t="str">
        <f t="shared" si="13"/>
        <v>OK</v>
      </c>
      <c r="M28" s="47">
        <v>42840</v>
      </c>
      <c r="N28" s="47">
        <f t="shared" si="14"/>
        <v>42840</v>
      </c>
      <c r="O28" s="11" t="str">
        <f t="shared" si="15"/>
        <v>OK</v>
      </c>
      <c r="P28" s="47">
        <v>43277</v>
      </c>
      <c r="Q28" s="47">
        <f t="shared" si="16"/>
        <v>43277</v>
      </c>
      <c r="R28" s="11" t="str">
        <f t="shared" si="17"/>
        <v>OK</v>
      </c>
    </row>
    <row r="29" spans="1:18" ht="15" x14ac:dyDescent="0.25">
      <c r="A29" s="24" t="s">
        <v>80</v>
      </c>
      <c r="B29" s="15" t="s">
        <v>81</v>
      </c>
      <c r="C29" s="14" t="s">
        <v>39</v>
      </c>
      <c r="D29" s="16">
        <v>5</v>
      </c>
      <c r="E29" s="47">
        <v>35674</v>
      </c>
      <c r="F29" s="47">
        <f t="shared" si="0"/>
        <v>178370</v>
      </c>
      <c r="G29" s="47">
        <v>35496</v>
      </c>
      <c r="H29" s="47">
        <f t="shared" si="1"/>
        <v>177480</v>
      </c>
      <c r="I29" s="11" t="str">
        <f t="shared" si="11"/>
        <v>OK</v>
      </c>
      <c r="J29" s="47">
        <v>35674</v>
      </c>
      <c r="K29" s="47">
        <f t="shared" si="12"/>
        <v>178370</v>
      </c>
      <c r="L29" s="11" t="str">
        <f t="shared" si="13"/>
        <v>OK</v>
      </c>
      <c r="M29" s="47">
        <v>35314</v>
      </c>
      <c r="N29" s="47">
        <f t="shared" si="14"/>
        <v>176570</v>
      </c>
      <c r="O29" s="11" t="str">
        <f t="shared" si="15"/>
        <v>OK</v>
      </c>
      <c r="P29" s="47">
        <v>35674</v>
      </c>
      <c r="Q29" s="47">
        <f t="shared" si="16"/>
        <v>178370</v>
      </c>
      <c r="R29" s="11" t="str">
        <f t="shared" si="17"/>
        <v>OK</v>
      </c>
    </row>
    <row r="30" spans="1:18" ht="15" x14ac:dyDescent="0.25">
      <c r="A30" s="24" t="s">
        <v>82</v>
      </c>
      <c r="B30" s="15" t="s">
        <v>83</v>
      </c>
      <c r="C30" s="14" t="s">
        <v>71</v>
      </c>
      <c r="D30" s="16">
        <v>1</v>
      </c>
      <c r="E30" s="47">
        <v>115000</v>
      </c>
      <c r="F30" s="47">
        <f t="shared" si="0"/>
        <v>115000</v>
      </c>
      <c r="G30" s="47">
        <v>114425</v>
      </c>
      <c r="H30" s="47">
        <f t="shared" si="9"/>
        <v>114425</v>
      </c>
      <c r="I30" s="11" t="str">
        <f t="shared" si="11"/>
        <v>OK</v>
      </c>
      <c r="J30" s="47">
        <v>115000</v>
      </c>
      <c r="K30" s="47">
        <f t="shared" si="12"/>
        <v>115000</v>
      </c>
      <c r="L30" s="11" t="str">
        <f t="shared" si="13"/>
        <v>OK</v>
      </c>
      <c r="M30" s="47">
        <v>113839</v>
      </c>
      <c r="N30" s="47">
        <f t="shared" si="14"/>
        <v>113839</v>
      </c>
      <c r="O30" s="11" t="str">
        <f t="shared" si="15"/>
        <v>OK</v>
      </c>
      <c r="P30" s="47">
        <v>115000</v>
      </c>
      <c r="Q30" s="47">
        <f t="shared" si="16"/>
        <v>115000</v>
      </c>
      <c r="R30" s="11" t="str">
        <f t="shared" si="17"/>
        <v>OK</v>
      </c>
    </row>
    <row r="31" spans="1:18" ht="15" x14ac:dyDescent="0.25">
      <c r="A31" s="45"/>
      <c r="B31" s="46" t="s">
        <v>72</v>
      </c>
      <c r="C31" s="14"/>
      <c r="D31" s="16"/>
      <c r="E31" s="47"/>
      <c r="F31" s="49">
        <f>SUM(F26:F30)</f>
        <v>3019801</v>
      </c>
      <c r="G31" s="47"/>
      <c r="H31" s="49">
        <f>SUM(H26:H30)</f>
        <v>3004687</v>
      </c>
      <c r="I31" s="11"/>
      <c r="J31" s="47"/>
      <c r="K31" s="49">
        <f>SUM(K26:K30)</f>
        <v>3019801</v>
      </c>
      <c r="L31" s="11"/>
      <c r="M31" s="47"/>
      <c r="N31" s="49">
        <f>SUM(N26:N30)</f>
        <v>2989329</v>
      </c>
      <c r="O31" s="11"/>
      <c r="P31" s="47"/>
      <c r="Q31" s="49">
        <f>SUM(Q26:Q30)</f>
        <v>3019801</v>
      </c>
      <c r="R31" s="11"/>
    </row>
    <row r="32" spans="1:18" s="23" customFormat="1" x14ac:dyDescent="0.25">
      <c r="A32" s="36">
        <v>3</v>
      </c>
      <c r="B32" s="20" t="s">
        <v>84</v>
      </c>
      <c r="C32" s="36"/>
      <c r="D32" s="36"/>
      <c r="E32" s="48"/>
      <c r="F32" s="48"/>
      <c r="G32" s="48"/>
      <c r="H32" s="47"/>
      <c r="I32" s="36"/>
      <c r="J32" s="48"/>
      <c r="K32" s="47"/>
      <c r="L32" s="36"/>
      <c r="M32" s="48"/>
      <c r="N32" s="47"/>
      <c r="O32" s="36"/>
      <c r="P32" s="48"/>
      <c r="Q32" s="47"/>
      <c r="R32" s="36"/>
    </row>
    <row r="33" spans="1:18" ht="15" x14ac:dyDescent="0.25">
      <c r="A33" s="24" t="s">
        <v>85</v>
      </c>
      <c r="B33" s="15" t="s">
        <v>42</v>
      </c>
      <c r="C33" s="14" t="s">
        <v>8</v>
      </c>
      <c r="D33" s="16">
        <v>605</v>
      </c>
      <c r="E33" s="47">
        <v>3459</v>
      </c>
      <c r="F33" s="47">
        <f t="shared" si="0"/>
        <v>2092695</v>
      </c>
      <c r="G33" s="47">
        <v>3442</v>
      </c>
      <c r="H33" s="47">
        <f t="shared" si="1"/>
        <v>2082410</v>
      </c>
      <c r="I33" s="11" t="str">
        <f t="shared" si="11"/>
        <v>OK</v>
      </c>
      <c r="J33" s="47">
        <v>3320</v>
      </c>
      <c r="K33" s="47">
        <f t="shared" ref="K33:K43" si="18">ROUND($D33*J33,0)</f>
        <v>2008600</v>
      </c>
      <c r="L33" s="11" t="str">
        <f t="shared" ref="L33:L43" si="19">+IF(J33&lt;=$E33,"OK","NO OK")</f>
        <v>OK</v>
      </c>
      <c r="M33" s="47">
        <v>3424</v>
      </c>
      <c r="N33" s="47">
        <f t="shared" ref="N33:N43" si="20">ROUND($D33*M33,0)</f>
        <v>2071520</v>
      </c>
      <c r="O33" s="11" t="str">
        <f t="shared" ref="O33:O43" si="21">+IF(M33&lt;=$E33,"OK","NO OK")</f>
        <v>OK</v>
      </c>
      <c r="P33" s="47">
        <v>3459</v>
      </c>
      <c r="Q33" s="47">
        <f t="shared" ref="Q33:Q43" si="22">ROUND($D33*P33,0)</f>
        <v>2092695</v>
      </c>
      <c r="R33" s="11" t="str">
        <f t="shared" ref="R33:R43" si="23">+IF(P33&lt;=$E33,"OK","NO OK")</f>
        <v>OK</v>
      </c>
    </row>
    <row r="34" spans="1:18" ht="38.25" x14ac:dyDescent="0.25">
      <c r="A34" s="24" t="s">
        <v>86</v>
      </c>
      <c r="B34" s="15" t="s">
        <v>44</v>
      </c>
      <c r="C34" s="14" t="s">
        <v>8</v>
      </c>
      <c r="D34" s="16">
        <v>605</v>
      </c>
      <c r="E34" s="47">
        <v>6050</v>
      </c>
      <c r="F34" s="47">
        <f t="shared" si="0"/>
        <v>3660250</v>
      </c>
      <c r="G34" s="47">
        <v>6020</v>
      </c>
      <c r="H34" s="47">
        <f t="shared" si="9"/>
        <v>3642100</v>
      </c>
      <c r="I34" s="11" t="str">
        <f t="shared" si="11"/>
        <v>OK</v>
      </c>
      <c r="J34" s="47">
        <v>6050</v>
      </c>
      <c r="K34" s="47">
        <f t="shared" si="18"/>
        <v>3660250</v>
      </c>
      <c r="L34" s="11" t="str">
        <f t="shared" si="19"/>
        <v>OK</v>
      </c>
      <c r="M34" s="47">
        <v>5989</v>
      </c>
      <c r="N34" s="47">
        <f t="shared" si="20"/>
        <v>3623345</v>
      </c>
      <c r="O34" s="11" t="str">
        <f t="shared" si="21"/>
        <v>OK</v>
      </c>
      <c r="P34" s="47">
        <v>6050</v>
      </c>
      <c r="Q34" s="47">
        <f t="shared" si="22"/>
        <v>3660250</v>
      </c>
      <c r="R34" s="11" t="str">
        <f t="shared" si="23"/>
        <v>OK</v>
      </c>
    </row>
    <row r="35" spans="1:18" ht="25.5" x14ac:dyDescent="0.25">
      <c r="A35" s="24" t="s">
        <v>87</v>
      </c>
      <c r="B35" s="15" t="s">
        <v>48</v>
      </c>
      <c r="C35" s="14" t="s">
        <v>8</v>
      </c>
      <c r="D35" s="16">
        <v>112</v>
      </c>
      <c r="E35" s="47">
        <v>5894</v>
      </c>
      <c r="F35" s="47">
        <f t="shared" si="0"/>
        <v>660128</v>
      </c>
      <c r="G35" s="47">
        <v>5865</v>
      </c>
      <c r="H35" s="47">
        <f t="shared" si="1"/>
        <v>656880</v>
      </c>
      <c r="I35" s="11" t="str">
        <f t="shared" si="11"/>
        <v>OK</v>
      </c>
      <c r="J35" s="47">
        <v>5894</v>
      </c>
      <c r="K35" s="47">
        <f t="shared" si="18"/>
        <v>660128</v>
      </c>
      <c r="L35" s="11" t="str">
        <f t="shared" si="19"/>
        <v>OK</v>
      </c>
      <c r="M35" s="47">
        <v>5834</v>
      </c>
      <c r="N35" s="47">
        <f t="shared" si="20"/>
        <v>653408</v>
      </c>
      <c r="O35" s="11" t="str">
        <f t="shared" si="21"/>
        <v>OK</v>
      </c>
      <c r="P35" s="47">
        <v>5894</v>
      </c>
      <c r="Q35" s="47">
        <f t="shared" si="22"/>
        <v>660128</v>
      </c>
      <c r="R35" s="11" t="str">
        <f t="shared" si="23"/>
        <v>OK</v>
      </c>
    </row>
    <row r="36" spans="1:18" ht="25.5" x14ac:dyDescent="0.25">
      <c r="A36" s="24" t="s">
        <v>88</v>
      </c>
      <c r="B36" s="15" t="s">
        <v>89</v>
      </c>
      <c r="C36" s="14" t="s">
        <v>39</v>
      </c>
      <c r="D36" s="16">
        <v>7</v>
      </c>
      <c r="E36" s="47">
        <v>55630</v>
      </c>
      <c r="F36" s="47">
        <f t="shared" si="0"/>
        <v>389410</v>
      </c>
      <c r="G36" s="47">
        <v>55352</v>
      </c>
      <c r="H36" s="47">
        <f t="shared" si="9"/>
        <v>387464</v>
      </c>
      <c r="I36" s="11" t="str">
        <f t="shared" si="11"/>
        <v>OK</v>
      </c>
      <c r="J36" s="47">
        <v>55630</v>
      </c>
      <c r="K36" s="47">
        <f t="shared" si="18"/>
        <v>389410</v>
      </c>
      <c r="L36" s="11" t="str">
        <f t="shared" si="19"/>
        <v>OK</v>
      </c>
      <c r="M36" s="47">
        <v>55068</v>
      </c>
      <c r="N36" s="47">
        <f t="shared" si="20"/>
        <v>385476</v>
      </c>
      <c r="O36" s="11" t="str">
        <f t="shared" si="21"/>
        <v>OK</v>
      </c>
      <c r="P36" s="47">
        <v>55630</v>
      </c>
      <c r="Q36" s="47">
        <f t="shared" si="22"/>
        <v>389410</v>
      </c>
      <c r="R36" s="11" t="str">
        <f t="shared" si="23"/>
        <v>OK</v>
      </c>
    </row>
    <row r="37" spans="1:18" ht="25.5" x14ac:dyDescent="0.25">
      <c r="A37" s="24" t="s">
        <v>90</v>
      </c>
      <c r="B37" s="15" t="s">
        <v>52</v>
      </c>
      <c r="C37" s="14" t="s">
        <v>39</v>
      </c>
      <c r="D37" s="16">
        <v>22</v>
      </c>
      <c r="E37" s="47">
        <v>35674</v>
      </c>
      <c r="F37" s="47">
        <f t="shared" si="0"/>
        <v>784828</v>
      </c>
      <c r="G37" s="47">
        <v>35496</v>
      </c>
      <c r="H37" s="47">
        <f t="shared" si="1"/>
        <v>780912</v>
      </c>
      <c r="I37" s="11" t="str">
        <f t="shared" si="11"/>
        <v>OK</v>
      </c>
      <c r="J37" s="47">
        <v>35674</v>
      </c>
      <c r="K37" s="47">
        <f t="shared" si="18"/>
        <v>784828</v>
      </c>
      <c r="L37" s="11" t="str">
        <f t="shared" si="19"/>
        <v>OK</v>
      </c>
      <c r="M37" s="47">
        <v>35314</v>
      </c>
      <c r="N37" s="47">
        <f t="shared" si="20"/>
        <v>776908</v>
      </c>
      <c r="O37" s="11" t="str">
        <f t="shared" si="21"/>
        <v>OK</v>
      </c>
      <c r="P37" s="47">
        <v>35674</v>
      </c>
      <c r="Q37" s="47">
        <f t="shared" si="22"/>
        <v>784828</v>
      </c>
      <c r="R37" s="11" t="str">
        <f t="shared" si="23"/>
        <v>OK</v>
      </c>
    </row>
    <row r="38" spans="1:18" ht="15" x14ac:dyDescent="0.25">
      <c r="A38" s="24" t="s">
        <v>91</v>
      </c>
      <c r="B38" s="15" t="s">
        <v>54</v>
      </c>
      <c r="C38" s="14" t="s">
        <v>32</v>
      </c>
      <c r="D38" s="16">
        <v>126</v>
      </c>
      <c r="E38" s="47">
        <v>4265</v>
      </c>
      <c r="F38" s="47">
        <f t="shared" si="0"/>
        <v>537390</v>
      </c>
      <c r="G38" s="47">
        <v>4244</v>
      </c>
      <c r="H38" s="47">
        <f t="shared" si="9"/>
        <v>534744</v>
      </c>
      <c r="I38" s="11" t="str">
        <f t="shared" si="11"/>
        <v>OK</v>
      </c>
      <c r="J38" s="47">
        <v>4265</v>
      </c>
      <c r="K38" s="47">
        <f t="shared" si="18"/>
        <v>537390</v>
      </c>
      <c r="L38" s="11" t="str">
        <f t="shared" si="19"/>
        <v>OK</v>
      </c>
      <c r="M38" s="47">
        <v>4222</v>
      </c>
      <c r="N38" s="47">
        <f t="shared" si="20"/>
        <v>531972</v>
      </c>
      <c r="O38" s="11" t="str">
        <f t="shared" si="21"/>
        <v>OK</v>
      </c>
      <c r="P38" s="47">
        <v>4265</v>
      </c>
      <c r="Q38" s="47">
        <f t="shared" si="22"/>
        <v>537390</v>
      </c>
      <c r="R38" s="11" t="str">
        <f t="shared" si="23"/>
        <v>OK</v>
      </c>
    </row>
    <row r="39" spans="1:18" ht="15" x14ac:dyDescent="0.25">
      <c r="A39" s="24" t="s">
        <v>92</v>
      </c>
      <c r="B39" s="15" t="s">
        <v>93</v>
      </c>
      <c r="C39" s="14" t="s">
        <v>39</v>
      </c>
      <c r="D39" s="16">
        <v>22</v>
      </c>
      <c r="E39" s="47">
        <v>32942</v>
      </c>
      <c r="F39" s="47">
        <f t="shared" si="0"/>
        <v>724724</v>
      </c>
      <c r="G39" s="47">
        <v>32777</v>
      </c>
      <c r="H39" s="47">
        <f t="shared" si="1"/>
        <v>721094</v>
      </c>
      <c r="I39" s="11" t="str">
        <f t="shared" si="11"/>
        <v>OK</v>
      </c>
      <c r="J39" s="47">
        <v>32942</v>
      </c>
      <c r="K39" s="47">
        <f t="shared" si="18"/>
        <v>724724</v>
      </c>
      <c r="L39" s="11" t="str">
        <f t="shared" si="19"/>
        <v>OK</v>
      </c>
      <c r="M39" s="47">
        <v>32609</v>
      </c>
      <c r="N39" s="47">
        <f t="shared" si="20"/>
        <v>717398</v>
      </c>
      <c r="O39" s="11" t="str">
        <f t="shared" si="21"/>
        <v>OK</v>
      </c>
      <c r="P39" s="47">
        <v>32942</v>
      </c>
      <c r="Q39" s="47">
        <f t="shared" si="22"/>
        <v>724724</v>
      </c>
      <c r="R39" s="11" t="str">
        <f t="shared" si="23"/>
        <v>OK</v>
      </c>
    </row>
    <row r="40" spans="1:18" ht="25.5" x14ac:dyDescent="0.25">
      <c r="A40" s="24" t="s">
        <v>94</v>
      </c>
      <c r="B40" s="15" t="s">
        <v>58</v>
      </c>
      <c r="C40" s="14" t="s">
        <v>39</v>
      </c>
      <c r="D40" s="16">
        <v>1</v>
      </c>
      <c r="E40" s="47">
        <v>135528</v>
      </c>
      <c r="F40" s="47">
        <f t="shared" si="0"/>
        <v>135528</v>
      </c>
      <c r="G40" s="47">
        <v>134850</v>
      </c>
      <c r="H40" s="47">
        <f t="shared" si="9"/>
        <v>134850</v>
      </c>
      <c r="I40" s="11" t="str">
        <f t="shared" si="11"/>
        <v>OK</v>
      </c>
      <c r="J40" s="47">
        <v>135528</v>
      </c>
      <c r="K40" s="47">
        <f t="shared" si="18"/>
        <v>135528</v>
      </c>
      <c r="L40" s="11" t="str">
        <f t="shared" si="19"/>
        <v>OK</v>
      </c>
      <c r="M40" s="47">
        <v>134159</v>
      </c>
      <c r="N40" s="47">
        <f t="shared" si="20"/>
        <v>134159</v>
      </c>
      <c r="O40" s="11" t="str">
        <f t="shared" si="21"/>
        <v>OK</v>
      </c>
      <c r="P40" s="47">
        <v>135528</v>
      </c>
      <c r="Q40" s="47">
        <f t="shared" si="22"/>
        <v>135528</v>
      </c>
      <c r="R40" s="11" t="str">
        <f t="shared" si="23"/>
        <v>OK</v>
      </c>
    </row>
    <row r="41" spans="1:18" ht="25.5" x14ac:dyDescent="0.25">
      <c r="A41" s="24" t="s">
        <v>95</v>
      </c>
      <c r="B41" s="15" t="s">
        <v>96</v>
      </c>
      <c r="C41" s="14" t="s">
        <v>71</v>
      </c>
      <c r="D41" s="16">
        <v>1</v>
      </c>
      <c r="E41" s="47">
        <v>402500</v>
      </c>
      <c r="F41" s="47">
        <f t="shared" si="0"/>
        <v>402500</v>
      </c>
      <c r="G41" s="47">
        <v>400488</v>
      </c>
      <c r="H41" s="47">
        <f t="shared" si="1"/>
        <v>400488</v>
      </c>
      <c r="I41" s="11" t="str">
        <f t="shared" si="11"/>
        <v>OK</v>
      </c>
      <c r="J41" s="47">
        <v>402500</v>
      </c>
      <c r="K41" s="47">
        <f t="shared" si="18"/>
        <v>402500</v>
      </c>
      <c r="L41" s="11" t="str">
        <f t="shared" si="19"/>
        <v>OK</v>
      </c>
      <c r="M41" s="47">
        <v>398435</v>
      </c>
      <c r="N41" s="47">
        <f t="shared" si="20"/>
        <v>398435</v>
      </c>
      <c r="O41" s="11" t="str">
        <f t="shared" si="21"/>
        <v>OK</v>
      </c>
      <c r="P41" s="47">
        <v>402500</v>
      </c>
      <c r="Q41" s="47">
        <f t="shared" si="22"/>
        <v>402500</v>
      </c>
      <c r="R41" s="11" t="str">
        <f t="shared" si="23"/>
        <v>OK</v>
      </c>
    </row>
    <row r="42" spans="1:18" ht="15" x14ac:dyDescent="0.25">
      <c r="A42" s="24" t="s">
        <v>97</v>
      </c>
      <c r="B42" s="15" t="s">
        <v>60</v>
      </c>
      <c r="C42" s="14" t="s">
        <v>32</v>
      </c>
      <c r="D42" s="16">
        <v>70</v>
      </c>
      <c r="E42" s="47">
        <v>3097</v>
      </c>
      <c r="F42" s="47">
        <f t="shared" si="0"/>
        <v>216790</v>
      </c>
      <c r="G42" s="47">
        <v>3082</v>
      </c>
      <c r="H42" s="47">
        <f t="shared" si="9"/>
        <v>215740</v>
      </c>
      <c r="I42" s="11" t="str">
        <f t="shared" si="11"/>
        <v>OK</v>
      </c>
      <c r="J42" s="47">
        <v>3097</v>
      </c>
      <c r="K42" s="47">
        <f t="shared" si="18"/>
        <v>216790</v>
      </c>
      <c r="L42" s="11" t="str">
        <f t="shared" si="19"/>
        <v>OK</v>
      </c>
      <c r="M42" s="47">
        <v>3066</v>
      </c>
      <c r="N42" s="47">
        <f t="shared" si="20"/>
        <v>214620</v>
      </c>
      <c r="O42" s="11" t="str">
        <f t="shared" si="21"/>
        <v>OK</v>
      </c>
      <c r="P42" s="47">
        <v>3097</v>
      </c>
      <c r="Q42" s="47">
        <f t="shared" si="22"/>
        <v>216790</v>
      </c>
      <c r="R42" s="11" t="str">
        <f t="shared" si="23"/>
        <v>OK</v>
      </c>
    </row>
    <row r="43" spans="1:18" ht="15" x14ac:dyDescent="0.25">
      <c r="A43" s="24" t="s">
        <v>98</v>
      </c>
      <c r="B43" s="15" t="s">
        <v>83</v>
      </c>
      <c r="C43" s="14" t="s">
        <v>71</v>
      </c>
      <c r="D43" s="16">
        <v>1</v>
      </c>
      <c r="E43" s="47">
        <v>115000</v>
      </c>
      <c r="F43" s="47">
        <f t="shared" si="0"/>
        <v>115000</v>
      </c>
      <c r="G43" s="47">
        <v>114425</v>
      </c>
      <c r="H43" s="47">
        <f t="shared" si="1"/>
        <v>114425</v>
      </c>
      <c r="I43" s="11" t="str">
        <f t="shared" si="11"/>
        <v>OK</v>
      </c>
      <c r="J43" s="47">
        <v>115000</v>
      </c>
      <c r="K43" s="47">
        <f t="shared" si="18"/>
        <v>115000</v>
      </c>
      <c r="L43" s="11" t="str">
        <f t="shared" si="19"/>
        <v>OK</v>
      </c>
      <c r="M43" s="47">
        <v>113839</v>
      </c>
      <c r="N43" s="47">
        <f t="shared" si="20"/>
        <v>113839</v>
      </c>
      <c r="O43" s="11" t="str">
        <f t="shared" si="21"/>
        <v>OK</v>
      </c>
      <c r="P43" s="47">
        <v>115000</v>
      </c>
      <c r="Q43" s="47">
        <f t="shared" si="22"/>
        <v>115000</v>
      </c>
      <c r="R43" s="11" t="str">
        <f t="shared" si="23"/>
        <v>OK</v>
      </c>
    </row>
    <row r="44" spans="1:18" ht="15" x14ac:dyDescent="0.25">
      <c r="A44" s="45"/>
      <c r="B44" s="46" t="s">
        <v>72</v>
      </c>
      <c r="C44" s="14"/>
      <c r="D44" s="16"/>
      <c r="E44" s="47"/>
      <c r="F44" s="49">
        <f>SUM(F33:F43)</f>
        <v>9719243</v>
      </c>
      <c r="G44" s="47"/>
      <c r="H44" s="49">
        <f>SUM(H33:H43)</f>
        <v>9671107</v>
      </c>
      <c r="I44" s="11"/>
      <c r="J44" s="47"/>
      <c r="K44" s="49">
        <f>SUM(K33:K43)</f>
        <v>9635148</v>
      </c>
      <c r="L44" s="11"/>
      <c r="M44" s="47"/>
      <c r="N44" s="49">
        <f>SUM(N33:N43)</f>
        <v>9621080</v>
      </c>
      <c r="O44" s="11"/>
      <c r="P44" s="47"/>
      <c r="Q44" s="49">
        <f>SUM(Q33:Q43)</f>
        <v>9719243</v>
      </c>
      <c r="R44" s="11"/>
    </row>
    <row r="45" spans="1:18" s="23" customFormat="1" x14ac:dyDescent="0.25">
      <c r="A45" s="36">
        <v>4</v>
      </c>
      <c r="B45" s="20" t="s">
        <v>99</v>
      </c>
      <c r="C45" s="36"/>
      <c r="D45" s="36"/>
      <c r="E45" s="48"/>
      <c r="F45" s="48"/>
      <c r="G45" s="48"/>
      <c r="H45" s="47"/>
      <c r="I45" s="36"/>
      <c r="J45" s="48"/>
      <c r="K45" s="47"/>
      <c r="L45" s="36"/>
      <c r="M45" s="48"/>
      <c r="N45" s="47"/>
      <c r="O45" s="36"/>
      <c r="P45" s="48"/>
      <c r="Q45" s="47"/>
      <c r="R45" s="36"/>
    </row>
    <row r="46" spans="1:18" ht="15" x14ac:dyDescent="0.25">
      <c r="A46" s="24" t="s">
        <v>100</v>
      </c>
      <c r="B46" s="15" t="s">
        <v>42</v>
      </c>
      <c r="C46" s="14" t="s">
        <v>8</v>
      </c>
      <c r="D46" s="16">
        <v>93</v>
      </c>
      <c r="E46" s="47">
        <v>3459</v>
      </c>
      <c r="F46" s="47">
        <f t="shared" si="0"/>
        <v>321687</v>
      </c>
      <c r="G46" s="47">
        <v>3442</v>
      </c>
      <c r="H46" s="47">
        <f t="shared" si="9"/>
        <v>320106</v>
      </c>
      <c r="I46" s="11" t="str">
        <f t="shared" si="11"/>
        <v>OK</v>
      </c>
      <c r="J46" s="47">
        <v>3320</v>
      </c>
      <c r="K46" s="47">
        <f t="shared" ref="K46:K54" si="24">ROUND($D46*J46,0)</f>
        <v>308760</v>
      </c>
      <c r="L46" s="11" t="str">
        <f t="shared" ref="L46:L54" si="25">+IF(J46&lt;=$E46,"OK","NO OK")</f>
        <v>OK</v>
      </c>
      <c r="M46" s="47">
        <v>3424</v>
      </c>
      <c r="N46" s="47">
        <f t="shared" ref="N46:N54" si="26">ROUND($D46*M46,0)</f>
        <v>318432</v>
      </c>
      <c r="O46" s="11" t="str">
        <f t="shared" ref="O46:O54" si="27">+IF(M46&lt;=$E46,"OK","NO OK")</f>
        <v>OK</v>
      </c>
      <c r="P46" s="47">
        <v>3459</v>
      </c>
      <c r="Q46" s="47">
        <f t="shared" ref="Q46:Q54" si="28">ROUND($D46*P46,0)</f>
        <v>321687</v>
      </c>
      <c r="R46" s="11" t="str">
        <f t="shared" ref="R46:R54" si="29">+IF(P46&lt;=$E46,"OK","NO OK")</f>
        <v>OK</v>
      </c>
    </row>
    <row r="47" spans="1:18" ht="38.25" x14ac:dyDescent="0.25">
      <c r="A47" s="24" t="s">
        <v>101</v>
      </c>
      <c r="B47" s="15" t="s">
        <v>102</v>
      </c>
      <c r="C47" s="14" t="s">
        <v>8</v>
      </c>
      <c r="D47" s="16">
        <v>93</v>
      </c>
      <c r="E47" s="47">
        <v>8542</v>
      </c>
      <c r="F47" s="47">
        <f t="shared" si="0"/>
        <v>794406</v>
      </c>
      <c r="G47" s="47">
        <v>8499</v>
      </c>
      <c r="H47" s="47">
        <f t="shared" si="1"/>
        <v>790407</v>
      </c>
      <c r="I47" s="11" t="str">
        <f t="shared" si="11"/>
        <v>OK</v>
      </c>
      <c r="J47" s="47">
        <v>8542</v>
      </c>
      <c r="K47" s="47">
        <f t="shared" si="24"/>
        <v>794406</v>
      </c>
      <c r="L47" s="11" t="str">
        <f t="shared" si="25"/>
        <v>OK</v>
      </c>
      <c r="M47" s="47">
        <v>8456</v>
      </c>
      <c r="N47" s="47">
        <f t="shared" si="26"/>
        <v>786408</v>
      </c>
      <c r="O47" s="11" t="str">
        <f t="shared" si="27"/>
        <v>OK</v>
      </c>
      <c r="P47" s="47">
        <v>8542</v>
      </c>
      <c r="Q47" s="47">
        <f t="shared" si="28"/>
        <v>794406</v>
      </c>
      <c r="R47" s="11" t="str">
        <f t="shared" si="29"/>
        <v>OK</v>
      </c>
    </row>
    <row r="48" spans="1:18" ht="25.5" x14ac:dyDescent="0.25">
      <c r="A48" s="24" t="s">
        <v>103</v>
      </c>
      <c r="B48" s="15" t="s">
        <v>104</v>
      </c>
      <c r="C48" s="14" t="s">
        <v>39</v>
      </c>
      <c r="D48" s="16">
        <v>4</v>
      </c>
      <c r="E48" s="47">
        <v>55630</v>
      </c>
      <c r="F48" s="47">
        <f t="shared" si="0"/>
        <v>222520</v>
      </c>
      <c r="G48" s="47">
        <v>55352</v>
      </c>
      <c r="H48" s="47">
        <f t="shared" si="9"/>
        <v>221408</v>
      </c>
      <c r="I48" s="11" t="str">
        <f t="shared" si="11"/>
        <v>OK</v>
      </c>
      <c r="J48" s="47">
        <v>55630</v>
      </c>
      <c r="K48" s="47">
        <f t="shared" si="24"/>
        <v>222520</v>
      </c>
      <c r="L48" s="11" t="str">
        <f t="shared" si="25"/>
        <v>OK</v>
      </c>
      <c r="M48" s="47">
        <v>55068</v>
      </c>
      <c r="N48" s="47">
        <f t="shared" si="26"/>
        <v>220272</v>
      </c>
      <c r="O48" s="11" t="str">
        <f t="shared" si="27"/>
        <v>OK</v>
      </c>
      <c r="P48" s="47">
        <v>55630</v>
      </c>
      <c r="Q48" s="47">
        <f t="shared" si="28"/>
        <v>222520</v>
      </c>
      <c r="R48" s="11" t="str">
        <f t="shared" si="29"/>
        <v>OK</v>
      </c>
    </row>
    <row r="49" spans="1:18" ht="25.5" x14ac:dyDescent="0.25">
      <c r="A49" s="24" t="s">
        <v>105</v>
      </c>
      <c r="B49" s="15" t="s">
        <v>96</v>
      </c>
      <c r="C49" s="14" t="s">
        <v>71</v>
      </c>
      <c r="D49" s="16">
        <v>1</v>
      </c>
      <c r="E49" s="47">
        <v>172500</v>
      </c>
      <c r="F49" s="47">
        <f t="shared" si="0"/>
        <v>172500</v>
      </c>
      <c r="G49" s="47">
        <v>171638</v>
      </c>
      <c r="H49" s="47">
        <f t="shared" si="1"/>
        <v>171638</v>
      </c>
      <c r="I49" s="11" t="str">
        <f t="shared" si="11"/>
        <v>OK</v>
      </c>
      <c r="J49" s="47">
        <v>172500</v>
      </c>
      <c r="K49" s="47">
        <f t="shared" si="24"/>
        <v>172500</v>
      </c>
      <c r="L49" s="11" t="str">
        <f t="shared" si="25"/>
        <v>OK</v>
      </c>
      <c r="M49" s="47">
        <v>170758</v>
      </c>
      <c r="N49" s="47">
        <f t="shared" si="26"/>
        <v>170758</v>
      </c>
      <c r="O49" s="11" t="str">
        <f t="shared" si="27"/>
        <v>OK</v>
      </c>
      <c r="P49" s="47">
        <v>172500</v>
      </c>
      <c r="Q49" s="47">
        <f t="shared" si="28"/>
        <v>172500</v>
      </c>
      <c r="R49" s="11" t="str">
        <f t="shared" si="29"/>
        <v>OK</v>
      </c>
    </row>
    <row r="50" spans="1:18" ht="15" x14ac:dyDescent="0.25">
      <c r="A50" s="24" t="s">
        <v>106</v>
      </c>
      <c r="B50" s="15" t="s">
        <v>60</v>
      </c>
      <c r="C50" s="14" t="s">
        <v>32</v>
      </c>
      <c r="D50" s="16">
        <v>120</v>
      </c>
      <c r="E50" s="47">
        <v>3097</v>
      </c>
      <c r="F50" s="47">
        <f t="shared" si="0"/>
        <v>371640</v>
      </c>
      <c r="G50" s="47">
        <v>3082</v>
      </c>
      <c r="H50" s="47">
        <f t="shared" si="9"/>
        <v>369840</v>
      </c>
      <c r="I50" s="11" t="str">
        <f t="shared" si="11"/>
        <v>OK</v>
      </c>
      <c r="J50" s="47">
        <v>3097</v>
      </c>
      <c r="K50" s="47">
        <f t="shared" si="24"/>
        <v>371640</v>
      </c>
      <c r="L50" s="11" t="str">
        <f t="shared" si="25"/>
        <v>OK</v>
      </c>
      <c r="M50" s="47">
        <v>3066</v>
      </c>
      <c r="N50" s="47">
        <f t="shared" si="26"/>
        <v>367920</v>
      </c>
      <c r="O50" s="11" t="str">
        <f t="shared" si="27"/>
        <v>OK</v>
      </c>
      <c r="P50" s="47">
        <v>3097</v>
      </c>
      <c r="Q50" s="47">
        <f t="shared" si="28"/>
        <v>371640</v>
      </c>
      <c r="R50" s="11" t="str">
        <f t="shared" si="29"/>
        <v>OK</v>
      </c>
    </row>
    <row r="51" spans="1:18" ht="15" x14ac:dyDescent="0.25">
      <c r="A51" s="24" t="s">
        <v>107</v>
      </c>
      <c r="B51" s="15" t="s">
        <v>108</v>
      </c>
      <c r="C51" s="14" t="s">
        <v>32</v>
      </c>
      <c r="D51" s="16">
        <v>28</v>
      </c>
      <c r="E51" s="47">
        <v>4265</v>
      </c>
      <c r="F51" s="47">
        <f t="shared" si="0"/>
        <v>119420</v>
      </c>
      <c r="G51" s="47">
        <v>4244</v>
      </c>
      <c r="H51" s="47">
        <f t="shared" si="1"/>
        <v>118832</v>
      </c>
      <c r="I51" s="11" t="str">
        <f t="shared" si="11"/>
        <v>OK</v>
      </c>
      <c r="J51" s="47">
        <v>4265</v>
      </c>
      <c r="K51" s="47">
        <f t="shared" si="24"/>
        <v>119420</v>
      </c>
      <c r="L51" s="11" t="str">
        <f t="shared" si="25"/>
        <v>OK</v>
      </c>
      <c r="M51" s="47">
        <v>4222</v>
      </c>
      <c r="N51" s="47">
        <f t="shared" si="26"/>
        <v>118216</v>
      </c>
      <c r="O51" s="11" t="str">
        <f t="shared" si="27"/>
        <v>OK</v>
      </c>
      <c r="P51" s="47">
        <v>4265</v>
      </c>
      <c r="Q51" s="47">
        <f t="shared" si="28"/>
        <v>119420</v>
      </c>
      <c r="R51" s="11" t="str">
        <f t="shared" si="29"/>
        <v>OK</v>
      </c>
    </row>
    <row r="52" spans="1:18" ht="15" x14ac:dyDescent="0.25">
      <c r="A52" s="24" t="s">
        <v>109</v>
      </c>
      <c r="B52" s="15" t="s">
        <v>110</v>
      </c>
      <c r="C52" s="14" t="s">
        <v>2</v>
      </c>
      <c r="D52" s="16">
        <v>2</v>
      </c>
      <c r="E52" s="47">
        <v>69000</v>
      </c>
      <c r="F52" s="47">
        <f t="shared" si="0"/>
        <v>138000</v>
      </c>
      <c r="G52" s="47">
        <v>68655</v>
      </c>
      <c r="H52" s="47">
        <f t="shared" si="9"/>
        <v>137310</v>
      </c>
      <c r="I52" s="11" t="str">
        <f t="shared" si="11"/>
        <v>OK</v>
      </c>
      <c r="J52" s="47">
        <v>69000</v>
      </c>
      <c r="K52" s="47">
        <f t="shared" si="24"/>
        <v>138000</v>
      </c>
      <c r="L52" s="11" t="str">
        <f t="shared" si="25"/>
        <v>OK</v>
      </c>
      <c r="M52" s="47">
        <v>68303</v>
      </c>
      <c r="N52" s="47">
        <f t="shared" si="26"/>
        <v>136606</v>
      </c>
      <c r="O52" s="11" t="str">
        <f t="shared" si="27"/>
        <v>OK</v>
      </c>
      <c r="P52" s="47">
        <v>69000</v>
      </c>
      <c r="Q52" s="47">
        <f t="shared" si="28"/>
        <v>138000</v>
      </c>
      <c r="R52" s="11" t="str">
        <f t="shared" si="29"/>
        <v>OK</v>
      </c>
    </row>
    <row r="53" spans="1:18" ht="15" x14ac:dyDescent="0.25">
      <c r="A53" s="24" t="s">
        <v>111</v>
      </c>
      <c r="B53" s="15" t="s">
        <v>112</v>
      </c>
      <c r="C53" s="14" t="s">
        <v>2</v>
      </c>
      <c r="D53" s="16">
        <v>3</v>
      </c>
      <c r="E53" s="47">
        <v>34500</v>
      </c>
      <c r="F53" s="47">
        <f t="shared" si="0"/>
        <v>103500</v>
      </c>
      <c r="G53" s="47">
        <v>34328</v>
      </c>
      <c r="H53" s="47">
        <f t="shared" si="1"/>
        <v>102984</v>
      </c>
      <c r="I53" s="11" t="str">
        <f t="shared" si="11"/>
        <v>OK</v>
      </c>
      <c r="J53" s="47">
        <v>34500</v>
      </c>
      <c r="K53" s="47">
        <f t="shared" si="24"/>
        <v>103500</v>
      </c>
      <c r="L53" s="11" t="str">
        <f t="shared" si="25"/>
        <v>OK</v>
      </c>
      <c r="M53" s="47">
        <v>34152</v>
      </c>
      <c r="N53" s="47">
        <f t="shared" si="26"/>
        <v>102456</v>
      </c>
      <c r="O53" s="11" t="str">
        <f t="shared" si="27"/>
        <v>OK</v>
      </c>
      <c r="P53" s="47">
        <v>34500</v>
      </c>
      <c r="Q53" s="47">
        <f t="shared" si="28"/>
        <v>103500</v>
      </c>
      <c r="R53" s="11" t="str">
        <f t="shared" si="29"/>
        <v>OK</v>
      </c>
    </row>
    <row r="54" spans="1:18" ht="15" x14ac:dyDescent="0.25">
      <c r="A54" s="24" t="s">
        <v>113</v>
      </c>
      <c r="B54" s="15" t="s">
        <v>83</v>
      </c>
      <c r="C54" s="14" t="s">
        <v>71</v>
      </c>
      <c r="D54" s="16">
        <v>1</v>
      </c>
      <c r="E54" s="47">
        <v>57500</v>
      </c>
      <c r="F54" s="47">
        <f t="shared" si="0"/>
        <v>57500</v>
      </c>
      <c r="G54" s="47">
        <v>57213</v>
      </c>
      <c r="H54" s="47">
        <f t="shared" si="9"/>
        <v>57213</v>
      </c>
      <c r="I54" s="11" t="str">
        <f t="shared" si="11"/>
        <v>OK</v>
      </c>
      <c r="J54" s="47">
        <v>57500</v>
      </c>
      <c r="K54" s="47">
        <f t="shared" si="24"/>
        <v>57500</v>
      </c>
      <c r="L54" s="11" t="str">
        <f t="shared" si="25"/>
        <v>OK</v>
      </c>
      <c r="M54" s="47">
        <v>56919</v>
      </c>
      <c r="N54" s="47">
        <f t="shared" si="26"/>
        <v>56919</v>
      </c>
      <c r="O54" s="11" t="str">
        <f t="shared" si="27"/>
        <v>OK</v>
      </c>
      <c r="P54" s="47">
        <v>57500</v>
      </c>
      <c r="Q54" s="47">
        <f t="shared" si="28"/>
        <v>57500</v>
      </c>
      <c r="R54" s="11" t="str">
        <f t="shared" si="29"/>
        <v>OK</v>
      </c>
    </row>
    <row r="55" spans="1:18" ht="15" x14ac:dyDescent="0.25">
      <c r="A55" s="45"/>
      <c r="B55" s="46" t="s">
        <v>72</v>
      </c>
      <c r="C55" s="14"/>
      <c r="D55" s="16"/>
      <c r="E55" s="47"/>
      <c r="F55" s="49">
        <f>SUM(F46:F54)</f>
        <v>2301173</v>
      </c>
      <c r="G55" s="47"/>
      <c r="H55" s="49">
        <f>SUM(H46:H54)</f>
        <v>2289738</v>
      </c>
      <c r="I55" s="11"/>
      <c r="J55" s="47"/>
      <c r="K55" s="49">
        <f>SUM(K46:K54)</f>
        <v>2288246</v>
      </c>
      <c r="L55" s="11"/>
      <c r="M55" s="47"/>
      <c r="N55" s="49">
        <f>SUM(N46:N54)</f>
        <v>2277987</v>
      </c>
      <c r="O55" s="11"/>
      <c r="P55" s="47"/>
      <c r="Q55" s="49">
        <f>SUM(Q46:Q54)</f>
        <v>2301173</v>
      </c>
      <c r="R55" s="11"/>
    </row>
    <row r="56" spans="1:18" s="23" customFormat="1" x14ac:dyDescent="0.25">
      <c r="A56" s="36">
        <v>5</v>
      </c>
      <c r="B56" s="20" t="s">
        <v>114</v>
      </c>
      <c r="C56" s="36"/>
      <c r="D56" s="36"/>
      <c r="E56" s="48"/>
      <c r="F56" s="48"/>
      <c r="G56" s="48"/>
      <c r="H56" s="47"/>
      <c r="I56" s="36"/>
      <c r="J56" s="48"/>
      <c r="K56" s="47"/>
      <c r="L56" s="36"/>
      <c r="M56" s="48"/>
      <c r="N56" s="47"/>
      <c r="O56" s="36"/>
      <c r="P56" s="48"/>
      <c r="Q56" s="47"/>
      <c r="R56" s="36"/>
    </row>
    <row r="57" spans="1:18" ht="38.25" x14ac:dyDescent="0.25">
      <c r="A57" s="24" t="s">
        <v>115</v>
      </c>
      <c r="B57" s="15" t="s">
        <v>44</v>
      </c>
      <c r="C57" s="14" t="s">
        <v>8</v>
      </c>
      <c r="D57" s="16">
        <v>106</v>
      </c>
      <c r="E57" s="47">
        <v>6050</v>
      </c>
      <c r="F57" s="47">
        <f t="shared" si="0"/>
        <v>641300</v>
      </c>
      <c r="G57" s="47">
        <v>6020</v>
      </c>
      <c r="H57" s="47">
        <f t="shared" si="1"/>
        <v>638120</v>
      </c>
      <c r="I57" s="11" t="str">
        <f t="shared" si="11"/>
        <v>OK</v>
      </c>
      <c r="J57" s="47">
        <v>6050</v>
      </c>
      <c r="K57" s="47">
        <f t="shared" ref="K57:K64" si="30">ROUND($D57*J57,0)</f>
        <v>641300</v>
      </c>
      <c r="L57" s="11" t="str">
        <f t="shared" ref="L57:L64" si="31">+IF(J57&lt;=$E57,"OK","NO OK")</f>
        <v>OK</v>
      </c>
      <c r="M57" s="47">
        <v>5989</v>
      </c>
      <c r="N57" s="47">
        <f t="shared" ref="N57:N64" si="32">ROUND($D57*M57,0)</f>
        <v>634834</v>
      </c>
      <c r="O57" s="11" t="str">
        <f t="shared" ref="O57:O64" si="33">+IF(M57&lt;=$E57,"OK","NO OK")</f>
        <v>OK</v>
      </c>
      <c r="P57" s="47">
        <v>6050</v>
      </c>
      <c r="Q57" s="47">
        <f t="shared" ref="Q57:Q64" si="34">ROUND($D57*P57,0)</f>
        <v>641300</v>
      </c>
      <c r="R57" s="11" t="str">
        <f t="shared" ref="R57:R64" si="35">+IF(P57&lt;=$E57,"OK","NO OK")</f>
        <v>OK</v>
      </c>
    </row>
    <row r="58" spans="1:18" ht="25.5" x14ac:dyDescent="0.25">
      <c r="A58" s="24" t="s">
        <v>116</v>
      </c>
      <c r="B58" s="15" t="s">
        <v>117</v>
      </c>
      <c r="C58" s="14" t="s">
        <v>8</v>
      </c>
      <c r="D58" s="16">
        <v>359</v>
      </c>
      <c r="E58" s="47">
        <v>9991</v>
      </c>
      <c r="F58" s="47">
        <f t="shared" si="0"/>
        <v>3586769</v>
      </c>
      <c r="G58" s="47">
        <v>9941</v>
      </c>
      <c r="H58" s="47">
        <f t="shared" si="9"/>
        <v>3568819</v>
      </c>
      <c r="I58" s="11" t="str">
        <f t="shared" si="11"/>
        <v>OK</v>
      </c>
      <c r="J58" s="47">
        <v>9991</v>
      </c>
      <c r="K58" s="47">
        <f t="shared" si="30"/>
        <v>3586769</v>
      </c>
      <c r="L58" s="11" t="str">
        <f t="shared" si="31"/>
        <v>OK</v>
      </c>
      <c r="M58" s="47">
        <v>9890</v>
      </c>
      <c r="N58" s="47">
        <f t="shared" si="32"/>
        <v>3550510</v>
      </c>
      <c r="O58" s="11" t="str">
        <f t="shared" si="33"/>
        <v>OK</v>
      </c>
      <c r="P58" s="47">
        <v>9991</v>
      </c>
      <c r="Q58" s="47">
        <f t="shared" si="34"/>
        <v>3586769</v>
      </c>
      <c r="R58" s="11" t="str">
        <f t="shared" si="35"/>
        <v>OK</v>
      </c>
    </row>
    <row r="59" spans="1:18" ht="25.5" x14ac:dyDescent="0.25">
      <c r="A59" s="24" t="s">
        <v>118</v>
      </c>
      <c r="B59" s="15" t="s">
        <v>50</v>
      </c>
      <c r="C59" s="14" t="s">
        <v>39</v>
      </c>
      <c r="D59" s="16">
        <v>2</v>
      </c>
      <c r="E59" s="47">
        <v>55630</v>
      </c>
      <c r="F59" s="47">
        <f t="shared" si="0"/>
        <v>111260</v>
      </c>
      <c r="G59" s="47">
        <v>55352</v>
      </c>
      <c r="H59" s="47">
        <f t="shared" si="1"/>
        <v>110704</v>
      </c>
      <c r="I59" s="11" t="str">
        <f t="shared" si="11"/>
        <v>OK</v>
      </c>
      <c r="J59" s="47">
        <v>55630</v>
      </c>
      <c r="K59" s="47">
        <f t="shared" si="30"/>
        <v>111260</v>
      </c>
      <c r="L59" s="11" t="str">
        <f t="shared" si="31"/>
        <v>OK</v>
      </c>
      <c r="M59" s="47">
        <v>55068</v>
      </c>
      <c r="N59" s="47">
        <f t="shared" si="32"/>
        <v>110136</v>
      </c>
      <c r="O59" s="11" t="str">
        <f t="shared" si="33"/>
        <v>OK</v>
      </c>
      <c r="P59" s="47">
        <v>55630</v>
      </c>
      <c r="Q59" s="47">
        <f t="shared" si="34"/>
        <v>111260</v>
      </c>
      <c r="R59" s="11" t="str">
        <f t="shared" si="35"/>
        <v>OK</v>
      </c>
    </row>
    <row r="60" spans="1:18" ht="25.5" x14ac:dyDescent="0.25">
      <c r="A60" s="24" t="s">
        <v>119</v>
      </c>
      <c r="B60" s="15" t="s">
        <v>52</v>
      </c>
      <c r="C60" s="14" t="s">
        <v>39</v>
      </c>
      <c r="D60" s="16">
        <v>10</v>
      </c>
      <c r="E60" s="47">
        <v>35674</v>
      </c>
      <c r="F60" s="47">
        <f t="shared" si="0"/>
        <v>356740</v>
      </c>
      <c r="G60" s="47">
        <v>35496</v>
      </c>
      <c r="H60" s="47">
        <f t="shared" si="9"/>
        <v>354960</v>
      </c>
      <c r="I60" s="11" t="str">
        <f t="shared" si="11"/>
        <v>OK</v>
      </c>
      <c r="J60" s="47">
        <v>35674</v>
      </c>
      <c r="K60" s="47">
        <f t="shared" si="30"/>
        <v>356740</v>
      </c>
      <c r="L60" s="11" t="str">
        <f t="shared" si="31"/>
        <v>OK</v>
      </c>
      <c r="M60" s="47">
        <v>35314</v>
      </c>
      <c r="N60" s="47">
        <f t="shared" si="32"/>
        <v>353140</v>
      </c>
      <c r="O60" s="11" t="str">
        <f t="shared" si="33"/>
        <v>OK</v>
      </c>
      <c r="P60" s="47">
        <v>35674</v>
      </c>
      <c r="Q60" s="47">
        <f t="shared" si="34"/>
        <v>356740</v>
      </c>
      <c r="R60" s="11" t="str">
        <f t="shared" si="35"/>
        <v>OK</v>
      </c>
    </row>
    <row r="61" spans="1:18" ht="15" x14ac:dyDescent="0.25">
      <c r="A61" s="24" t="s">
        <v>120</v>
      </c>
      <c r="B61" s="15" t="s">
        <v>54</v>
      </c>
      <c r="C61" s="14" t="s">
        <v>32</v>
      </c>
      <c r="D61" s="16">
        <v>71</v>
      </c>
      <c r="E61" s="47">
        <v>4265</v>
      </c>
      <c r="F61" s="47">
        <f t="shared" si="0"/>
        <v>302815</v>
      </c>
      <c r="G61" s="47">
        <v>4244</v>
      </c>
      <c r="H61" s="47">
        <f t="shared" si="1"/>
        <v>301324</v>
      </c>
      <c r="I61" s="11" t="str">
        <f t="shared" si="11"/>
        <v>OK</v>
      </c>
      <c r="J61" s="47">
        <v>4265</v>
      </c>
      <c r="K61" s="47">
        <f t="shared" si="30"/>
        <v>302815</v>
      </c>
      <c r="L61" s="11" t="str">
        <f t="shared" si="31"/>
        <v>OK</v>
      </c>
      <c r="M61" s="47">
        <v>4222</v>
      </c>
      <c r="N61" s="47">
        <f t="shared" si="32"/>
        <v>299762</v>
      </c>
      <c r="O61" s="11" t="str">
        <f t="shared" si="33"/>
        <v>OK</v>
      </c>
      <c r="P61" s="47">
        <v>4265</v>
      </c>
      <c r="Q61" s="47">
        <f t="shared" si="34"/>
        <v>302815</v>
      </c>
      <c r="R61" s="11" t="str">
        <f t="shared" si="35"/>
        <v>OK</v>
      </c>
    </row>
    <row r="62" spans="1:18" ht="25.5" x14ac:dyDescent="0.25">
      <c r="A62" s="24" t="s">
        <v>121</v>
      </c>
      <c r="B62" s="15" t="s">
        <v>122</v>
      </c>
      <c r="C62" s="14" t="s">
        <v>39</v>
      </c>
      <c r="D62" s="16">
        <v>1</v>
      </c>
      <c r="E62" s="47">
        <v>144000</v>
      </c>
      <c r="F62" s="47">
        <f t="shared" si="0"/>
        <v>144000</v>
      </c>
      <c r="G62" s="47">
        <v>143280</v>
      </c>
      <c r="H62" s="47">
        <f t="shared" si="9"/>
        <v>143280</v>
      </c>
      <c r="I62" s="11" t="str">
        <f t="shared" si="11"/>
        <v>OK</v>
      </c>
      <c r="J62" s="47">
        <v>144000</v>
      </c>
      <c r="K62" s="47">
        <f t="shared" si="30"/>
        <v>144000</v>
      </c>
      <c r="L62" s="11" t="str">
        <f t="shared" si="31"/>
        <v>OK</v>
      </c>
      <c r="M62" s="47">
        <v>142546</v>
      </c>
      <c r="N62" s="47">
        <f t="shared" si="32"/>
        <v>142546</v>
      </c>
      <c r="O62" s="11" t="str">
        <f t="shared" si="33"/>
        <v>OK</v>
      </c>
      <c r="P62" s="47">
        <v>144000</v>
      </c>
      <c r="Q62" s="47">
        <f t="shared" si="34"/>
        <v>144000</v>
      </c>
      <c r="R62" s="11" t="str">
        <f t="shared" si="35"/>
        <v>OK</v>
      </c>
    </row>
    <row r="63" spans="1:18" ht="15" x14ac:dyDescent="0.25">
      <c r="A63" s="24" t="s">
        <v>123</v>
      </c>
      <c r="B63" s="15" t="s">
        <v>68</v>
      </c>
      <c r="C63" s="14" t="s">
        <v>32</v>
      </c>
      <c r="D63" s="16">
        <v>25</v>
      </c>
      <c r="E63" s="47">
        <v>5521</v>
      </c>
      <c r="F63" s="47">
        <f t="shared" si="0"/>
        <v>138025</v>
      </c>
      <c r="G63" s="47">
        <v>5493</v>
      </c>
      <c r="H63" s="47">
        <f t="shared" si="1"/>
        <v>137325</v>
      </c>
      <c r="I63" s="11" t="str">
        <f t="shared" si="11"/>
        <v>OK</v>
      </c>
      <c r="J63" s="47">
        <v>5521</v>
      </c>
      <c r="K63" s="47">
        <f t="shared" si="30"/>
        <v>138025</v>
      </c>
      <c r="L63" s="11" t="str">
        <f t="shared" si="31"/>
        <v>OK</v>
      </c>
      <c r="M63" s="47">
        <v>5465</v>
      </c>
      <c r="N63" s="47">
        <f t="shared" si="32"/>
        <v>136625</v>
      </c>
      <c r="O63" s="11" t="str">
        <f t="shared" si="33"/>
        <v>OK</v>
      </c>
      <c r="P63" s="47">
        <v>5521</v>
      </c>
      <c r="Q63" s="47">
        <f t="shared" si="34"/>
        <v>138025</v>
      </c>
      <c r="R63" s="11" t="str">
        <f t="shared" si="35"/>
        <v>OK</v>
      </c>
    </row>
    <row r="64" spans="1:18" ht="15" x14ac:dyDescent="0.25">
      <c r="A64" s="24" t="s">
        <v>124</v>
      </c>
      <c r="B64" s="15" t="s">
        <v>70</v>
      </c>
      <c r="C64" s="14" t="s">
        <v>71</v>
      </c>
      <c r="D64" s="16">
        <v>1</v>
      </c>
      <c r="E64" s="47">
        <v>120000</v>
      </c>
      <c r="F64" s="47">
        <f t="shared" si="0"/>
        <v>120000</v>
      </c>
      <c r="G64" s="47">
        <v>119400</v>
      </c>
      <c r="H64" s="47">
        <f t="shared" si="9"/>
        <v>119400</v>
      </c>
      <c r="I64" s="11" t="str">
        <f t="shared" si="11"/>
        <v>OK</v>
      </c>
      <c r="J64" s="47">
        <v>120000</v>
      </c>
      <c r="K64" s="47">
        <f t="shared" si="30"/>
        <v>120000</v>
      </c>
      <c r="L64" s="11" t="str">
        <f t="shared" si="31"/>
        <v>OK</v>
      </c>
      <c r="M64" s="47">
        <v>118788</v>
      </c>
      <c r="N64" s="47">
        <f t="shared" si="32"/>
        <v>118788</v>
      </c>
      <c r="O64" s="11" t="str">
        <f t="shared" si="33"/>
        <v>OK</v>
      </c>
      <c r="P64" s="47">
        <v>120000</v>
      </c>
      <c r="Q64" s="47">
        <f t="shared" si="34"/>
        <v>120000</v>
      </c>
      <c r="R64" s="11" t="str">
        <f t="shared" si="35"/>
        <v>OK</v>
      </c>
    </row>
    <row r="65" spans="1:18" ht="15" x14ac:dyDescent="0.25">
      <c r="A65" s="45"/>
      <c r="B65" s="46" t="s">
        <v>72</v>
      </c>
      <c r="C65" s="14"/>
      <c r="D65" s="16"/>
      <c r="E65" s="47"/>
      <c r="F65" s="49">
        <f>SUM(F57:F64)</f>
        <v>5400909</v>
      </c>
      <c r="G65" s="47"/>
      <c r="H65" s="49">
        <f>SUM(H57:H64)</f>
        <v>5373932</v>
      </c>
      <c r="I65" s="11"/>
      <c r="J65" s="47"/>
      <c r="K65" s="49">
        <f>SUM(K57:K64)</f>
        <v>5400909</v>
      </c>
      <c r="L65" s="11"/>
      <c r="M65" s="47"/>
      <c r="N65" s="49">
        <f>SUM(N57:N64)</f>
        <v>5346341</v>
      </c>
      <c r="O65" s="11"/>
      <c r="P65" s="47"/>
      <c r="Q65" s="49">
        <f>SUM(Q57:Q64)</f>
        <v>5400909</v>
      </c>
      <c r="R65" s="11"/>
    </row>
    <row r="66" spans="1:18" s="23" customFormat="1" x14ac:dyDescent="0.25">
      <c r="A66" s="36">
        <v>6</v>
      </c>
      <c r="B66" s="20" t="s">
        <v>125</v>
      </c>
      <c r="C66" s="36"/>
      <c r="D66" s="36"/>
      <c r="E66" s="48"/>
      <c r="F66" s="48"/>
      <c r="G66" s="48"/>
      <c r="H66" s="47"/>
      <c r="I66" s="36"/>
      <c r="J66" s="48"/>
      <c r="K66" s="47"/>
      <c r="L66" s="36"/>
      <c r="M66" s="48"/>
      <c r="N66" s="47"/>
      <c r="O66" s="36"/>
      <c r="P66" s="48"/>
      <c r="Q66" s="47"/>
      <c r="R66" s="36"/>
    </row>
    <row r="67" spans="1:18" ht="15" x14ac:dyDescent="0.25">
      <c r="A67" s="24" t="s">
        <v>126</v>
      </c>
      <c r="B67" s="15" t="s">
        <v>42</v>
      </c>
      <c r="C67" s="14" t="s">
        <v>8</v>
      </c>
      <c r="D67" s="16">
        <v>1275</v>
      </c>
      <c r="E67" s="47">
        <v>3459</v>
      </c>
      <c r="F67" s="47">
        <f t="shared" si="0"/>
        <v>4410225</v>
      </c>
      <c r="G67" s="47">
        <v>3442</v>
      </c>
      <c r="H67" s="47">
        <f t="shared" si="1"/>
        <v>4388550</v>
      </c>
      <c r="I67" s="11" t="str">
        <f t="shared" si="11"/>
        <v>OK</v>
      </c>
      <c r="J67" s="47">
        <v>3320</v>
      </c>
      <c r="K67" s="47">
        <f t="shared" ref="K67:K77" si="36">ROUND($D67*J67,0)</f>
        <v>4233000</v>
      </c>
      <c r="L67" s="11" t="str">
        <f t="shared" ref="L67:L77" si="37">+IF(J67&lt;=$E67,"OK","NO OK")</f>
        <v>OK</v>
      </c>
      <c r="M67" s="47">
        <v>3424</v>
      </c>
      <c r="N67" s="47">
        <f t="shared" ref="N67:N77" si="38">ROUND($D67*M67,0)</f>
        <v>4365600</v>
      </c>
      <c r="O67" s="11" t="str">
        <f t="shared" ref="O67:O77" si="39">+IF(M67&lt;=$E67,"OK","NO OK")</f>
        <v>OK</v>
      </c>
      <c r="P67" s="47">
        <v>3459</v>
      </c>
      <c r="Q67" s="47">
        <f t="shared" ref="Q67:Q77" si="40">ROUND($D67*P67,0)</f>
        <v>4410225</v>
      </c>
      <c r="R67" s="11" t="str">
        <f t="shared" ref="R67:R77" si="41">+IF(P67&lt;=$E67,"OK","NO OK")</f>
        <v>OK</v>
      </c>
    </row>
    <row r="68" spans="1:18" ht="38.25" x14ac:dyDescent="0.25">
      <c r="A68" s="24" t="s">
        <v>127</v>
      </c>
      <c r="B68" s="15" t="s">
        <v>128</v>
      </c>
      <c r="C68" s="14" t="s">
        <v>8</v>
      </c>
      <c r="D68" s="16">
        <v>1275</v>
      </c>
      <c r="E68" s="47">
        <v>6050</v>
      </c>
      <c r="F68" s="47">
        <f t="shared" si="0"/>
        <v>7713750</v>
      </c>
      <c r="G68" s="47">
        <v>6020</v>
      </c>
      <c r="H68" s="47">
        <f t="shared" si="9"/>
        <v>7675500</v>
      </c>
      <c r="I68" s="11" t="str">
        <f t="shared" si="11"/>
        <v>OK</v>
      </c>
      <c r="J68" s="47">
        <v>6050</v>
      </c>
      <c r="K68" s="47">
        <f t="shared" si="36"/>
        <v>7713750</v>
      </c>
      <c r="L68" s="11" t="str">
        <f t="shared" si="37"/>
        <v>OK</v>
      </c>
      <c r="M68" s="47">
        <v>5989</v>
      </c>
      <c r="N68" s="47">
        <f t="shared" si="38"/>
        <v>7635975</v>
      </c>
      <c r="O68" s="11" t="str">
        <f t="shared" si="39"/>
        <v>OK</v>
      </c>
      <c r="P68" s="47">
        <v>6050</v>
      </c>
      <c r="Q68" s="47">
        <f t="shared" si="40"/>
        <v>7713750</v>
      </c>
      <c r="R68" s="11" t="str">
        <f t="shared" si="41"/>
        <v>OK</v>
      </c>
    </row>
    <row r="69" spans="1:18" ht="25.5" x14ac:dyDescent="0.25">
      <c r="A69" s="24" t="s">
        <v>129</v>
      </c>
      <c r="B69" s="15" t="s">
        <v>48</v>
      </c>
      <c r="C69" s="14" t="s">
        <v>8</v>
      </c>
      <c r="D69" s="16">
        <v>203</v>
      </c>
      <c r="E69" s="47">
        <v>5894</v>
      </c>
      <c r="F69" s="47">
        <f t="shared" si="0"/>
        <v>1196482</v>
      </c>
      <c r="G69" s="47">
        <v>5865</v>
      </c>
      <c r="H69" s="47">
        <f t="shared" si="1"/>
        <v>1190595</v>
      </c>
      <c r="I69" s="11" t="str">
        <f t="shared" si="11"/>
        <v>OK</v>
      </c>
      <c r="J69" s="47">
        <v>5894</v>
      </c>
      <c r="K69" s="47">
        <f t="shared" si="36"/>
        <v>1196482</v>
      </c>
      <c r="L69" s="11" t="str">
        <f t="shared" si="37"/>
        <v>OK</v>
      </c>
      <c r="M69" s="47">
        <v>5834</v>
      </c>
      <c r="N69" s="47">
        <f t="shared" si="38"/>
        <v>1184302</v>
      </c>
      <c r="O69" s="11" t="str">
        <f t="shared" si="39"/>
        <v>OK</v>
      </c>
      <c r="P69" s="47">
        <v>5894</v>
      </c>
      <c r="Q69" s="47">
        <f t="shared" si="40"/>
        <v>1196482</v>
      </c>
      <c r="R69" s="11" t="str">
        <f t="shared" si="41"/>
        <v>OK</v>
      </c>
    </row>
    <row r="70" spans="1:18" ht="25.5" x14ac:dyDescent="0.25">
      <c r="A70" s="24" t="s">
        <v>130</v>
      </c>
      <c r="B70" s="15" t="s">
        <v>131</v>
      </c>
      <c r="C70" s="14" t="s">
        <v>8</v>
      </c>
      <c r="D70" s="16">
        <v>10</v>
      </c>
      <c r="E70" s="47">
        <v>23647</v>
      </c>
      <c r="F70" s="47">
        <f t="shared" si="0"/>
        <v>236470</v>
      </c>
      <c r="G70" s="47">
        <v>23529</v>
      </c>
      <c r="H70" s="47">
        <f t="shared" si="9"/>
        <v>235290</v>
      </c>
      <c r="I70" s="11" t="str">
        <f t="shared" si="11"/>
        <v>OK</v>
      </c>
      <c r="J70" s="47">
        <v>23647</v>
      </c>
      <c r="K70" s="47">
        <f t="shared" si="36"/>
        <v>236470</v>
      </c>
      <c r="L70" s="11" t="str">
        <f t="shared" si="37"/>
        <v>OK</v>
      </c>
      <c r="M70" s="47">
        <v>23408</v>
      </c>
      <c r="N70" s="47">
        <f t="shared" si="38"/>
        <v>234080</v>
      </c>
      <c r="O70" s="11" t="str">
        <f t="shared" si="39"/>
        <v>OK</v>
      </c>
      <c r="P70" s="47">
        <v>23647</v>
      </c>
      <c r="Q70" s="47">
        <f t="shared" si="40"/>
        <v>236470</v>
      </c>
      <c r="R70" s="11" t="str">
        <f t="shared" si="41"/>
        <v>OK</v>
      </c>
    </row>
    <row r="71" spans="1:18" ht="25.5" x14ac:dyDescent="0.25">
      <c r="A71" s="24" t="s">
        <v>132</v>
      </c>
      <c r="B71" s="15" t="s">
        <v>104</v>
      </c>
      <c r="C71" s="14" t="s">
        <v>39</v>
      </c>
      <c r="D71" s="16">
        <v>6</v>
      </c>
      <c r="E71" s="47">
        <v>55630</v>
      </c>
      <c r="F71" s="47">
        <f t="shared" si="0"/>
        <v>333780</v>
      </c>
      <c r="G71" s="47">
        <v>55352</v>
      </c>
      <c r="H71" s="47">
        <f t="shared" si="1"/>
        <v>332112</v>
      </c>
      <c r="I71" s="11" t="str">
        <f t="shared" si="11"/>
        <v>OK</v>
      </c>
      <c r="J71" s="47">
        <v>55630</v>
      </c>
      <c r="K71" s="47">
        <f t="shared" si="36"/>
        <v>333780</v>
      </c>
      <c r="L71" s="11" t="str">
        <f t="shared" si="37"/>
        <v>OK</v>
      </c>
      <c r="M71" s="47">
        <v>55068</v>
      </c>
      <c r="N71" s="47">
        <f t="shared" si="38"/>
        <v>330408</v>
      </c>
      <c r="O71" s="11" t="str">
        <f t="shared" si="39"/>
        <v>OK</v>
      </c>
      <c r="P71" s="47">
        <v>55630</v>
      </c>
      <c r="Q71" s="47">
        <f t="shared" si="40"/>
        <v>333780</v>
      </c>
      <c r="R71" s="11" t="str">
        <f t="shared" si="41"/>
        <v>OK</v>
      </c>
    </row>
    <row r="72" spans="1:18" ht="25.5" x14ac:dyDescent="0.25">
      <c r="A72" s="24" t="s">
        <v>133</v>
      </c>
      <c r="B72" s="15" t="s">
        <v>134</v>
      </c>
      <c r="C72" s="14" t="s">
        <v>39</v>
      </c>
      <c r="D72" s="16">
        <v>58</v>
      </c>
      <c r="E72" s="47">
        <v>33674</v>
      </c>
      <c r="F72" s="47">
        <f t="shared" si="0"/>
        <v>1953092</v>
      </c>
      <c r="G72" s="47">
        <v>33506</v>
      </c>
      <c r="H72" s="47">
        <f t="shared" si="9"/>
        <v>1943348</v>
      </c>
      <c r="I72" s="11" t="str">
        <f t="shared" si="11"/>
        <v>OK</v>
      </c>
      <c r="J72" s="47">
        <v>33674</v>
      </c>
      <c r="K72" s="47">
        <f t="shared" si="36"/>
        <v>1953092</v>
      </c>
      <c r="L72" s="11" t="str">
        <f t="shared" si="37"/>
        <v>OK</v>
      </c>
      <c r="M72" s="47">
        <v>33334</v>
      </c>
      <c r="N72" s="47">
        <f t="shared" si="38"/>
        <v>1933372</v>
      </c>
      <c r="O72" s="11" t="str">
        <f t="shared" si="39"/>
        <v>OK</v>
      </c>
      <c r="P72" s="47">
        <v>33674</v>
      </c>
      <c r="Q72" s="47">
        <f t="shared" si="40"/>
        <v>1953092</v>
      </c>
      <c r="R72" s="11" t="str">
        <f t="shared" si="41"/>
        <v>OK</v>
      </c>
    </row>
    <row r="73" spans="1:18" ht="25.5" x14ac:dyDescent="0.25">
      <c r="A73" s="24" t="s">
        <v>135</v>
      </c>
      <c r="B73" s="15" t="s">
        <v>58</v>
      </c>
      <c r="C73" s="14" t="s">
        <v>39</v>
      </c>
      <c r="D73" s="16">
        <v>1</v>
      </c>
      <c r="E73" s="47">
        <v>135528</v>
      </c>
      <c r="F73" s="47">
        <f t="shared" si="0"/>
        <v>135528</v>
      </c>
      <c r="G73" s="47">
        <v>134850</v>
      </c>
      <c r="H73" s="47">
        <f t="shared" si="9"/>
        <v>134850</v>
      </c>
      <c r="I73" s="11" t="str">
        <f t="shared" si="11"/>
        <v>OK</v>
      </c>
      <c r="J73" s="47">
        <v>135528</v>
      </c>
      <c r="K73" s="47">
        <f t="shared" si="36"/>
        <v>135528</v>
      </c>
      <c r="L73" s="11" t="str">
        <f t="shared" si="37"/>
        <v>OK</v>
      </c>
      <c r="M73" s="47">
        <v>134159</v>
      </c>
      <c r="N73" s="47">
        <f t="shared" si="38"/>
        <v>134159</v>
      </c>
      <c r="O73" s="11" t="str">
        <f t="shared" si="39"/>
        <v>OK</v>
      </c>
      <c r="P73" s="47">
        <v>135528</v>
      </c>
      <c r="Q73" s="47">
        <f t="shared" si="40"/>
        <v>135528</v>
      </c>
      <c r="R73" s="11" t="str">
        <f t="shared" si="41"/>
        <v>OK</v>
      </c>
    </row>
    <row r="74" spans="1:18" ht="25.5" x14ac:dyDescent="0.25">
      <c r="A74" s="24" t="s">
        <v>136</v>
      </c>
      <c r="B74" s="15" t="s">
        <v>96</v>
      </c>
      <c r="C74" s="14" t="s">
        <v>71</v>
      </c>
      <c r="D74" s="16">
        <v>1</v>
      </c>
      <c r="E74" s="47">
        <v>420000</v>
      </c>
      <c r="F74" s="47">
        <f t="shared" ref="F74:F88" si="42">ROUND(D74*E74,0)</f>
        <v>420000</v>
      </c>
      <c r="G74" s="47">
        <v>417900</v>
      </c>
      <c r="H74" s="47">
        <f t="shared" ref="H74:H105" si="43">ROUND($D74*G74,0)</f>
        <v>417900</v>
      </c>
      <c r="I74" s="11" t="str">
        <f t="shared" si="11"/>
        <v>OK</v>
      </c>
      <c r="J74" s="47">
        <v>420000</v>
      </c>
      <c r="K74" s="47">
        <f t="shared" si="36"/>
        <v>420000</v>
      </c>
      <c r="L74" s="11" t="str">
        <f t="shared" si="37"/>
        <v>OK</v>
      </c>
      <c r="M74" s="47">
        <v>415758</v>
      </c>
      <c r="N74" s="47">
        <f t="shared" si="38"/>
        <v>415758</v>
      </c>
      <c r="O74" s="11" t="str">
        <f t="shared" si="39"/>
        <v>OK</v>
      </c>
      <c r="P74" s="47">
        <v>420000</v>
      </c>
      <c r="Q74" s="47">
        <f t="shared" si="40"/>
        <v>420000</v>
      </c>
      <c r="R74" s="11" t="str">
        <f t="shared" si="41"/>
        <v>OK</v>
      </c>
    </row>
    <row r="75" spans="1:18" ht="15" x14ac:dyDescent="0.25">
      <c r="A75" s="24" t="s">
        <v>137</v>
      </c>
      <c r="B75" s="15" t="s">
        <v>60</v>
      </c>
      <c r="C75" s="14" t="s">
        <v>32</v>
      </c>
      <c r="D75" s="16">
        <v>140</v>
      </c>
      <c r="E75" s="47">
        <v>3097</v>
      </c>
      <c r="F75" s="47">
        <f t="shared" si="42"/>
        <v>433580</v>
      </c>
      <c r="G75" s="47">
        <v>3082</v>
      </c>
      <c r="H75" s="47">
        <f t="shared" si="43"/>
        <v>431480</v>
      </c>
      <c r="I75" s="11" t="str">
        <f t="shared" si="11"/>
        <v>OK</v>
      </c>
      <c r="J75" s="47">
        <v>3097</v>
      </c>
      <c r="K75" s="47">
        <f t="shared" si="36"/>
        <v>433580</v>
      </c>
      <c r="L75" s="11" t="str">
        <f t="shared" si="37"/>
        <v>OK</v>
      </c>
      <c r="M75" s="47">
        <v>3066</v>
      </c>
      <c r="N75" s="47">
        <f t="shared" si="38"/>
        <v>429240</v>
      </c>
      <c r="O75" s="11" t="str">
        <f t="shared" si="39"/>
        <v>OK</v>
      </c>
      <c r="P75" s="47">
        <v>3097</v>
      </c>
      <c r="Q75" s="47">
        <f t="shared" si="40"/>
        <v>433580</v>
      </c>
      <c r="R75" s="11" t="str">
        <f t="shared" si="41"/>
        <v>OK</v>
      </c>
    </row>
    <row r="76" spans="1:18" ht="15" x14ac:dyDescent="0.25">
      <c r="A76" s="24" t="s">
        <v>138</v>
      </c>
      <c r="B76" s="15" t="s">
        <v>139</v>
      </c>
      <c r="C76" s="14" t="s">
        <v>32</v>
      </c>
      <c r="D76" s="16">
        <v>220</v>
      </c>
      <c r="E76" s="47">
        <v>4265</v>
      </c>
      <c r="F76" s="47">
        <f t="shared" si="42"/>
        <v>938300</v>
      </c>
      <c r="G76" s="47">
        <v>4244</v>
      </c>
      <c r="H76" s="47">
        <f t="shared" si="43"/>
        <v>933680</v>
      </c>
      <c r="I76" s="11" t="str">
        <f t="shared" ref="I76:I87" si="44">+IF(G76&lt;=$E76,"OK","NO OK")</f>
        <v>OK</v>
      </c>
      <c r="J76" s="47">
        <v>4265</v>
      </c>
      <c r="K76" s="47">
        <f t="shared" si="36"/>
        <v>938300</v>
      </c>
      <c r="L76" s="11" t="str">
        <f t="shared" si="37"/>
        <v>OK</v>
      </c>
      <c r="M76" s="47">
        <v>4222</v>
      </c>
      <c r="N76" s="47">
        <f t="shared" si="38"/>
        <v>928840</v>
      </c>
      <c r="O76" s="11" t="str">
        <f t="shared" si="39"/>
        <v>OK</v>
      </c>
      <c r="P76" s="47">
        <v>4265</v>
      </c>
      <c r="Q76" s="47">
        <f t="shared" si="40"/>
        <v>938300</v>
      </c>
      <c r="R76" s="11" t="str">
        <f t="shared" si="41"/>
        <v>OK</v>
      </c>
    </row>
    <row r="77" spans="1:18" ht="15" x14ac:dyDescent="0.25">
      <c r="A77" s="24" t="s">
        <v>140</v>
      </c>
      <c r="B77" s="15" t="s">
        <v>83</v>
      </c>
      <c r="C77" s="14" t="s">
        <v>71</v>
      </c>
      <c r="D77" s="16">
        <v>1</v>
      </c>
      <c r="E77" s="47">
        <v>120000</v>
      </c>
      <c r="F77" s="47">
        <f t="shared" si="42"/>
        <v>120000</v>
      </c>
      <c r="G77" s="47">
        <v>119400</v>
      </c>
      <c r="H77" s="47">
        <f t="shared" si="43"/>
        <v>119400</v>
      </c>
      <c r="I77" s="11" t="str">
        <f t="shared" si="44"/>
        <v>OK</v>
      </c>
      <c r="J77" s="47">
        <v>120000</v>
      </c>
      <c r="K77" s="47">
        <f t="shared" si="36"/>
        <v>120000</v>
      </c>
      <c r="L77" s="11" t="str">
        <f t="shared" si="37"/>
        <v>OK</v>
      </c>
      <c r="M77" s="47">
        <v>118788</v>
      </c>
      <c r="N77" s="47">
        <f t="shared" si="38"/>
        <v>118788</v>
      </c>
      <c r="O77" s="11" t="str">
        <f t="shared" si="39"/>
        <v>OK</v>
      </c>
      <c r="P77" s="47">
        <v>120000</v>
      </c>
      <c r="Q77" s="47">
        <f t="shared" si="40"/>
        <v>120000</v>
      </c>
      <c r="R77" s="11" t="str">
        <f t="shared" si="41"/>
        <v>OK</v>
      </c>
    </row>
    <row r="78" spans="1:18" ht="15" x14ac:dyDescent="0.25">
      <c r="A78" s="45"/>
      <c r="B78" s="46" t="s">
        <v>72</v>
      </c>
      <c r="C78" s="14"/>
      <c r="D78" s="16"/>
      <c r="E78" s="47"/>
      <c r="F78" s="49">
        <f>SUM(F67:F77)</f>
        <v>17891207</v>
      </c>
      <c r="G78" s="47"/>
      <c r="H78" s="49">
        <f>SUM(H67:H77)</f>
        <v>17802705</v>
      </c>
      <c r="I78" s="11"/>
      <c r="J78" s="47"/>
      <c r="K78" s="49">
        <f>SUM(K67:K77)</f>
        <v>17713982</v>
      </c>
      <c r="L78" s="11"/>
      <c r="M78" s="47"/>
      <c r="N78" s="49">
        <f>SUM(N67:N77)</f>
        <v>17710522</v>
      </c>
      <c r="O78" s="11"/>
      <c r="P78" s="47"/>
      <c r="Q78" s="49">
        <f>SUM(Q67:Q77)</f>
        <v>17891207</v>
      </c>
      <c r="R78" s="11"/>
    </row>
    <row r="79" spans="1:18" s="23" customFormat="1" x14ac:dyDescent="0.25">
      <c r="A79" s="36">
        <v>7</v>
      </c>
      <c r="B79" s="20" t="s">
        <v>141</v>
      </c>
      <c r="C79" s="36"/>
      <c r="D79" s="36"/>
      <c r="E79" s="48"/>
      <c r="F79" s="48"/>
      <c r="G79" s="48"/>
      <c r="H79" s="47"/>
      <c r="I79" s="36"/>
      <c r="J79" s="48"/>
      <c r="K79" s="47"/>
      <c r="L79" s="36"/>
      <c r="M79" s="48"/>
      <c r="N79" s="47"/>
      <c r="O79" s="36"/>
      <c r="P79" s="48"/>
      <c r="Q79" s="47"/>
      <c r="R79" s="36"/>
    </row>
    <row r="80" spans="1:18" ht="15" x14ac:dyDescent="0.25">
      <c r="A80" s="24" t="s">
        <v>142</v>
      </c>
      <c r="B80" s="15" t="s">
        <v>42</v>
      </c>
      <c r="C80" s="14" t="s">
        <v>8</v>
      </c>
      <c r="D80" s="16">
        <v>615</v>
      </c>
      <c r="E80" s="47">
        <v>3459</v>
      </c>
      <c r="F80" s="47">
        <f t="shared" si="42"/>
        <v>2127285</v>
      </c>
      <c r="G80" s="47">
        <v>3442</v>
      </c>
      <c r="H80" s="47">
        <f t="shared" si="43"/>
        <v>2116830</v>
      </c>
      <c r="I80" s="11" t="str">
        <f t="shared" si="44"/>
        <v>OK</v>
      </c>
      <c r="J80" s="47">
        <v>3320</v>
      </c>
      <c r="K80" s="47">
        <f t="shared" ref="K80:K88" si="45">ROUND($D80*J80,0)</f>
        <v>2041800</v>
      </c>
      <c r="L80" s="11" t="str">
        <f t="shared" ref="L80:L88" si="46">+IF(J80&lt;=$E80,"OK","NO OK")</f>
        <v>OK</v>
      </c>
      <c r="M80" s="47">
        <v>3424</v>
      </c>
      <c r="N80" s="47">
        <f t="shared" ref="N80:N88" si="47">ROUND($D80*M80,0)</f>
        <v>2105760</v>
      </c>
      <c r="O80" s="11" t="str">
        <f t="shared" ref="O80:O88" si="48">+IF(M80&lt;=$E80,"OK","NO OK")</f>
        <v>OK</v>
      </c>
      <c r="P80" s="47">
        <v>3459</v>
      </c>
      <c r="Q80" s="47">
        <f t="shared" ref="Q80:Q88" si="49">ROUND($D80*P80,0)</f>
        <v>2127285</v>
      </c>
      <c r="R80" s="11" t="str">
        <f t="shared" ref="R80:R88" si="50">+IF(P80&lt;=$E80,"OK","NO OK")</f>
        <v>OK</v>
      </c>
    </row>
    <row r="81" spans="1:18" ht="38.25" x14ac:dyDescent="0.25">
      <c r="A81" s="24" t="s">
        <v>143</v>
      </c>
      <c r="B81" s="15" t="s">
        <v>128</v>
      </c>
      <c r="C81" s="14" t="s">
        <v>8</v>
      </c>
      <c r="D81" s="16">
        <v>615</v>
      </c>
      <c r="E81" s="47">
        <v>6050</v>
      </c>
      <c r="F81" s="47">
        <f t="shared" si="42"/>
        <v>3720750</v>
      </c>
      <c r="G81" s="47">
        <v>6020</v>
      </c>
      <c r="H81" s="47">
        <f t="shared" si="43"/>
        <v>3702300</v>
      </c>
      <c r="I81" s="11" t="str">
        <f t="shared" si="44"/>
        <v>OK</v>
      </c>
      <c r="J81" s="47">
        <v>6050</v>
      </c>
      <c r="K81" s="47">
        <f t="shared" si="45"/>
        <v>3720750</v>
      </c>
      <c r="L81" s="11" t="str">
        <f t="shared" si="46"/>
        <v>OK</v>
      </c>
      <c r="M81" s="47">
        <v>5989</v>
      </c>
      <c r="N81" s="47">
        <f t="shared" si="47"/>
        <v>3683235</v>
      </c>
      <c r="O81" s="11" t="str">
        <f t="shared" si="48"/>
        <v>OK</v>
      </c>
      <c r="P81" s="47">
        <v>6050</v>
      </c>
      <c r="Q81" s="47">
        <f t="shared" si="49"/>
        <v>3720750</v>
      </c>
      <c r="R81" s="11" t="str">
        <f t="shared" si="50"/>
        <v>OK</v>
      </c>
    </row>
    <row r="82" spans="1:18" ht="25.5" x14ac:dyDescent="0.25">
      <c r="A82" s="24" t="s">
        <v>144</v>
      </c>
      <c r="B82" s="15" t="s">
        <v>145</v>
      </c>
      <c r="C82" s="14" t="s">
        <v>8</v>
      </c>
      <c r="D82" s="16">
        <v>145</v>
      </c>
      <c r="E82" s="47">
        <v>10067</v>
      </c>
      <c r="F82" s="47">
        <f t="shared" si="42"/>
        <v>1459715</v>
      </c>
      <c r="G82" s="47">
        <v>10017</v>
      </c>
      <c r="H82" s="47">
        <f t="shared" si="43"/>
        <v>1452465</v>
      </c>
      <c r="I82" s="11" t="str">
        <f t="shared" si="44"/>
        <v>OK</v>
      </c>
      <c r="J82" s="47">
        <v>10067</v>
      </c>
      <c r="K82" s="47">
        <f t="shared" si="45"/>
        <v>1459715</v>
      </c>
      <c r="L82" s="11" t="str">
        <f t="shared" si="46"/>
        <v>OK</v>
      </c>
      <c r="M82" s="47">
        <v>9965</v>
      </c>
      <c r="N82" s="47">
        <f t="shared" si="47"/>
        <v>1444925</v>
      </c>
      <c r="O82" s="11" t="str">
        <f t="shared" si="48"/>
        <v>OK</v>
      </c>
      <c r="P82" s="47">
        <v>10067</v>
      </c>
      <c r="Q82" s="47">
        <f t="shared" si="49"/>
        <v>1459715</v>
      </c>
      <c r="R82" s="11" t="str">
        <f t="shared" si="50"/>
        <v>OK</v>
      </c>
    </row>
    <row r="83" spans="1:18" ht="25.5" x14ac:dyDescent="0.25">
      <c r="A83" s="24" t="s">
        <v>146</v>
      </c>
      <c r="B83" s="15" t="s">
        <v>147</v>
      </c>
      <c r="C83" s="14" t="s">
        <v>39</v>
      </c>
      <c r="D83" s="16">
        <v>2</v>
      </c>
      <c r="E83" s="47">
        <v>55630</v>
      </c>
      <c r="F83" s="47">
        <f t="shared" si="42"/>
        <v>111260</v>
      </c>
      <c r="G83" s="47">
        <v>55352</v>
      </c>
      <c r="H83" s="47">
        <f t="shared" si="43"/>
        <v>110704</v>
      </c>
      <c r="I83" s="11" t="str">
        <f t="shared" si="44"/>
        <v>OK</v>
      </c>
      <c r="J83" s="47">
        <v>55630</v>
      </c>
      <c r="K83" s="47">
        <f t="shared" si="45"/>
        <v>111260</v>
      </c>
      <c r="L83" s="11" t="str">
        <f t="shared" si="46"/>
        <v>OK</v>
      </c>
      <c r="M83" s="47">
        <v>55068</v>
      </c>
      <c r="N83" s="47">
        <f t="shared" si="47"/>
        <v>110136</v>
      </c>
      <c r="O83" s="11" t="str">
        <f t="shared" si="48"/>
        <v>OK</v>
      </c>
      <c r="P83" s="47">
        <v>55630</v>
      </c>
      <c r="Q83" s="47">
        <f t="shared" si="49"/>
        <v>111260</v>
      </c>
      <c r="R83" s="11" t="str">
        <f t="shared" si="50"/>
        <v>OK</v>
      </c>
    </row>
    <row r="84" spans="1:18" ht="25.5" x14ac:dyDescent="0.25">
      <c r="A84" s="24" t="s">
        <v>148</v>
      </c>
      <c r="B84" s="15" t="s">
        <v>149</v>
      </c>
      <c r="C84" s="14" t="s">
        <v>39</v>
      </c>
      <c r="D84" s="16">
        <v>16</v>
      </c>
      <c r="E84" s="47">
        <v>35674</v>
      </c>
      <c r="F84" s="47">
        <f t="shared" si="42"/>
        <v>570784</v>
      </c>
      <c r="G84" s="47">
        <v>35496</v>
      </c>
      <c r="H84" s="47">
        <f t="shared" si="43"/>
        <v>567936</v>
      </c>
      <c r="I84" s="11" t="str">
        <f t="shared" si="44"/>
        <v>OK</v>
      </c>
      <c r="J84" s="47">
        <v>35674</v>
      </c>
      <c r="K84" s="47">
        <f t="shared" si="45"/>
        <v>570784</v>
      </c>
      <c r="L84" s="11" t="str">
        <f t="shared" si="46"/>
        <v>OK</v>
      </c>
      <c r="M84" s="47">
        <v>35314</v>
      </c>
      <c r="N84" s="47">
        <f t="shared" si="47"/>
        <v>565024</v>
      </c>
      <c r="O84" s="11" t="str">
        <f t="shared" si="48"/>
        <v>OK</v>
      </c>
      <c r="P84" s="47">
        <v>35674</v>
      </c>
      <c r="Q84" s="47">
        <f t="shared" si="49"/>
        <v>570784</v>
      </c>
      <c r="R84" s="11" t="str">
        <f t="shared" si="50"/>
        <v>OK</v>
      </c>
    </row>
    <row r="85" spans="1:18" ht="25.5" x14ac:dyDescent="0.25">
      <c r="A85" s="24" t="s">
        <v>150</v>
      </c>
      <c r="B85" s="15" t="s">
        <v>96</v>
      </c>
      <c r="C85" s="14" t="s">
        <v>71</v>
      </c>
      <c r="D85" s="16">
        <v>1</v>
      </c>
      <c r="E85" s="47">
        <v>402500</v>
      </c>
      <c r="F85" s="47">
        <f t="shared" si="42"/>
        <v>402500</v>
      </c>
      <c r="G85" s="47">
        <v>400488</v>
      </c>
      <c r="H85" s="47">
        <f t="shared" si="43"/>
        <v>400488</v>
      </c>
      <c r="I85" s="11" t="str">
        <f t="shared" si="44"/>
        <v>OK</v>
      </c>
      <c r="J85" s="47">
        <v>402500</v>
      </c>
      <c r="K85" s="47">
        <f t="shared" si="45"/>
        <v>402500</v>
      </c>
      <c r="L85" s="11" t="str">
        <f t="shared" si="46"/>
        <v>OK</v>
      </c>
      <c r="M85" s="47">
        <v>398435</v>
      </c>
      <c r="N85" s="47">
        <f t="shared" si="47"/>
        <v>398435</v>
      </c>
      <c r="O85" s="11" t="str">
        <f t="shared" si="48"/>
        <v>OK</v>
      </c>
      <c r="P85" s="47">
        <v>402500</v>
      </c>
      <c r="Q85" s="47">
        <f t="shared" si="49"/>
        <v>402500</v>
      </c>
      <c r="R85" s="11" t="str">
        <f t="shared" si="50"/>
        <v>OK</v>
      </c>
    </row>
    <row r="86" spans="1:18" ht="15" x14ac:dyDescent="0.25">
      <c r="A86" s="24" t="s">
        <v>151</v>
      </c>
      <c r="B86" s="15" t="s">
        <v>60</v>
      </c>
      <c r="C86" s="14" t="s">
        <v>32</v>
      </c>
      <c r="D86" s="16">
        <v>104</v>
      </c>
      <c r="E86" s="47">
        <v>3097</v>
      </c>
      <c r="F86" s="47">
        <f t="shared" si="42"/>
        <v>322088</v>
      </c>
      <c r="G86" s="47">
        <v>3082</v>
      </c>
      <c r="H86" s="47">
        <f t="shared" si="43"/>
        <v>320528</v>
      </c>
      <c r="I86" s="11" t="str">
        <f t="shared" si="44"/>
        <v>OK</v>
      </c>
      <c r="J86" s="47">
        <v>3097</v>
      </c>
      <c r="K86" s="47">
        <f t="shared" si="45"/>
        <v>322088</v>
      </c>
      <c r="L86" s="11" t="str">
        <f t="shared" si="46"/>
        <v>OK</v>
      </c>
      <c r="M86" s="47">
        <v>3066</v>
      </c>
      <c r="N86" s="47">
        <f t="shared" si="47"/>
        <v>318864</v>
      </c>
      <c r="O86" s="11" t="str">
        <f t="shared" si="48"/>
        <v>OK</v>
      </c>
      <c r="P86" s="47">
        <v>3097</v>
      </c>
      <c r="Q86" s="47">
        <f t="shared" si="49"/>
        <v>322088</v>
      </c>
      <c r="R86" s="11" t="str">
        <f t="shared" si="50"/>
        <v>OK</v>
      </c>
    </row>
    <row r="87" spans="1:18" ht="15" x14ac:dyDescent="0.25">
      <c r="A87" s="24" t="s">
        <v>152</v>
      </c>
      <c r="B87" s="15" t="s">
        <v>153</v>
      </c>
      <c r="C87" s="14" t="s">
        <v>32</v>
      </c>
      <c r="D87" s="16">
        <v>123</v>
      </c>
      <c r="E87" s="47">
        <v>4265</v>
      </c>
      <c r="F87" s="47">
        <f t="shared" si="42"/>
        <v>524595</v>
      </c>
      <c r="G87" s="47">
        <v>4244</v>
      </c>
      <c r="H87" s="47">
        <f t="shared" si="43"/>
        <v>522012</v>
      </c>
      <c r="I87" s="11" t="str">
        <f t="shared" si="44"/>
        <v>OK</v>
      </c>
      <c r="J87" s="47">
        <v>4265</v>
      </c>
      <c r="K87" s="47">
        <f t="shared" si="45"/>
        <v>524595</v>
      </c>
      <c r="L87" s="11" t="str">
        <f t="shared" si="46"/>
        <v>OK</v>
      </c>
      <c r="M87" s="47">
        <v>4222</v>
      </c>
      <c r="N87" s="47">
        <f t="shared" si="47"/>
        <v>519306</v>
      </c>
      <c r="O87" s="11" t="str">
        <f t="shared" si="48"/>
        <v>OK</v>
      </c>
      <c r="P87" s="47">
        <v>4265</v>
      </c>
      <c r="Q87" s="47">
        <f t="shared" si="49"/>
        <v>524595</v>
      </c>
      <c r="R87" s="11" t="str">
        <f t="shared" si="50"/>
        <v>OK</v>
      </c>
    </row>
    <row r="88" spans="1:18" ht="15" x14ac:dyDescent="0.25">
      <c r="A88" s="24" t="s">
        <v>154</v>
      </c>
      <c r="B88" s="15" t="s">
        <v>83</v>
      </c>
      <c r="C88" s="14" t="s">
        <v>71</v>
      </c>
      <c r="D88" s="16">
        <v>1</v>
      </c>
      <c r="E88" s="47">
        <v>115000</v>
      </c>
      <c r="F88" s="47">
        <f t="shared" si="42"/>
        <v>115000</v>
      </c>
      <c r="G88" s="47">
        <v>114425</v>
      </c>
      <c r="H88" s="47">
        <f t="shared" si="43"/>
        <v>114425</v>
      </c>
      <c r="I88" s="11" t="str">
        <f t="shared" ref="I88:I105" si="51">+IF(G88&lt;=$E88,"OK","NO OK")</f>
        <v>OK</v>
      </c>
      <c r="J88" s="47">
        <v>115000</v>
      </c>
      <c r="K88" s="47">
        <f t="shared" si="45"/>
        <v>115000</v>
      </c>
      <c r="L88" s="11" t="str">
        <f t="shared" si="46"/>
        <v>OK</v>
      </c>
      <c r="M88" s="47">
        <v>113839</v>
      </c>
      <c r="N88" s="47">
        <f t="shared" si="47"/>
        <v>113839</v>
      </c>
      <c r="O88" s="11" t="str">
        <f t="shared" si="48"/>
        <v>OK</v>
      </c>
      <c r="P88" s="47">
        <v>115000</v>
      </c>
      <c r="Q88" s="47">
        <f t="shared" si="49"/>
        <v>115000</v>
      </c>
      <c r="R88" s="11" t="str">
        <f t="shared" si="50"/>
        <v>OK</v>
      </c>
    </row>
    <row r="89" spans="1:18" ht="15" x14ac:dyDescent="0.25">
      <c r="A89" s="45"/>
      <c r="B89" s="46" t="s">
        <v>72</v>
      </c>
      <c r="C89" s="14"/>
      <c r="D89" s="16"/>
      <c r="E89" s="47"/>
      <c r="F89" s="49">
        <f>SUM(F80:F88)</f>
        <v>9353977</v>
      </c>
      <c r="G89" s="47"/>
      <c r="H89" s="49">
        <f>SUM(H80:H88)</f>
        <v>9307688</v>
      </c>
      <c r="I89" s="11"/>
      <c r="J89" s="47"/>
      <c r="K89" s="49">
        <f>SUM(K80:K88)</f>
        <v>9268492</v>
      </c>
      <c r="L89" s="11"/>
      <c r="M89" s="47"/>
      <c r="N89" s="49">
        <f>SUM(N80:N88)</f>
        <v>9259524</v>
      </c>
      <c r="O89" s="11"/>
      <c r="P89" s="47"/>
      <c r="Q89" s="49">
        <f>SUM(Q80:Q88)</f>
        <v>9353977</v>
      </c>
      <c r="R89" s="11"/>
    </row>
    <row r="90" spans="1:18" s="23" customFormat="1" x14ac:dyDescent="0.25">
      <c r="A90" s="36">
        <v>8</v>
      </c>
      <c r="B90" s="20" t="s">
        <v>155</v>
      </c>
      <c r="C90" s="36"/>
      <c r="D90" s="36"/>
      <c r="E90" s="48"/>
      <c r="F90" s="48"/>
      <c r="G90" s="48"/>
      <c r="H90" s="47"/>
      <c r="I90" s="36"/>
      <c r="J90" s="48"/>
      <c r="K90" s="47"/>
      <c r="L90" s="36"/>
      <c r="M90" s="48"/>
      <c r="N90" s="47"/>
      <c r="O90" s="36"/>
      <c r="P90" s="48"/>
      <c r="Q90" s="47"/>
      <c r="R90" s="36"/>
    </row>
    <row r="91" spans="1:18" ht="15" x14ac:dyDescent="0.25">
      <c r="A91" s="24" t="s">
        <v>156</v>
      </c>
      <c r="B91" s="15" t="s">
        <v>42</v>
      </c>
      <c r="C91" s="14" t="s">
        <v>8</v>
      </c>
      <c r="D91" s="16">
        <v>1106</v>
      </c>
      <c r="E91" s="47">
        <v>3459</v>
      </c>
      <c r="F91" s="47">
        <f t="shared" ref="F91:F100" si="52">ROUND(D91*E91,0)</f>
        <v>3825654</v>
      </c>
      <c r="G91" s="47">
        <v>3442</v>
      </c>
      <c r="H91" s="47">
        <f t="shared" si="43"/>
        <v>3806852</v>
      </c>
      <c r="I91" s="11" t="str">
        <f t="shared" si="51"/>
        <v>OK</v>
      </c>
      <c r="J91" s="47">
        <v>3320</v>
      </c>
      <c r="K91" s="47">
        <f t="shared" ref="K91:K100" si="53">ROUND($D91*J91,0)</f>
        <v>3671920</v>
      </c>
      <c r="L91" s="11" t="str">
        <f t="shared" ref="L91:L100" si="54">+IF(J91&lt;=$E91,"OK","NO OK")</f>
        <v>OK</v>
      </c>
      <c r="M91" s="47">
        <v>3424</v>
      </c>
      <c r="N91" s="47">
        <f t="shared" ref="N91:N100" si="55">ROUND($D91*M91,0)</f>
        <v>3786944</v>
      </c>
      <c r="O91" s="11" t="str">
        <f t="shared" ref="O91:O100" si="56">+IF(M91&lt;=$E91,"OK","NO OK")</f>
        <v>OK</v>
      </c>
      <c r="P91" s="47">
        <v>3459</v>
      </c>
      <c r="Q91" s="47">
        <f t="shared" ref="Q91:Q100" si="57">ROUND($D91*P91,0)</f>
        <v>3825654</v>
      </c>
      <c r="R91" s="11" t="str">
        <f t="shared" ref="R91:R100" si="58">+IF(P91&lt;=$E91,"OK","NO OK")</f>
        <v>OK</v>
      </c>
    </row>
    <row r="92" spans="1:18" ht="38.25" x14ac:dyDescent="0.25">
      <c r="A92" s="24" t="s">
        <v>157</v>
      </c>
      <c r="B92" s="15" t="s">
        <v>128</v>
      </c>
      <c r="C92" s="14" t="s">
        <v>8</v>
      </c>
      <c r="D92" s="16">
        <v>1106</v>
      </c>
      <c r="E92" s="47">
        <v>6050</v>
      </c>
      <c r="F92" s="47">
        <f t="shared" si="52"/>
        <v>6691300</v>
      </c>
      <c r="G92" s="47">
        <v>6020</v>
      </c>
      <c r="H92" s="47">
        <f t="shared" si="43"/>
        <v>6658120</v>
      </c>
      <c r="I92" s="11" t="str">
        <f t="shared" si="51"/>
        <v>OK</v>
      </c>
      <c r="J92" s="47">
        <v>6050</v>
      </c>
      <c r="K92" s="47">
        <f t="shared" si="53"/>
        <v>6691300</v>
      </c>
      <c r="L92" s="11" t="str">
        <f t="shared" si="54"/>
        <v>OK</v>
      </c>
      <c r="M92" s="47">
        <v>5989</v>
      </c>
      <c r="N92" s="47">
        <f t="shared" si="55"/>
        <v>6623834</v>
      </c>
      <c r="O92" s="11" t="str">
        <f t="shared" si="56"/>
        <v>OK</v>
      </c>
      <c r="P92" s="47">
        <v>6050</v>
      </c>
      <c r="Q92" s="47">
        <f t="shared" si="57"/>
        <v>6691300</v>
      </c>
      <c r="R92" s="11" t="str">
        <f t="shared" si="58"/>
        <v>OK</v>
      </c>
    </row>
    <row r="93" spans="1:18" ht="25.5" x14ac:dyDescent="0.25">
      <c r="A93" s="24" t="s">
        <v>158</v>
      </c>
      <c r="B93" s="15" t="s">
        <v>48</v>
      </c>
      <c r="C93" s="14" t="s">
        <v>8</v>
      </c>
      <c r="D93" s="16">
        <v>170</v>
      </c>
      <c r="E93" s="47">
        <v>5894</v>
      </c>
      <c r="F93" s="47">
        <f t="shared" si="52"/>
        <v>1001980</v>
      </c>
      <c r="G93" s="47">
        <v>5865</v>
      </c>
      <c r="H93" s="47">
        <f t="shared" si="43"/>
        <v>997050</v>
      </c>
      <c r="I93" s="11" t="str">
        <f t="shared" si="51"/>
        <v>OK</v>
      </c>
      <c r="J93" s="47">
        <v>5894</v>
      </c>
      <c r="K93" s="47">
        <f t="shared" si="53"/>
        <v>1001980</v>
      </c>
      <c r="L93" s="11" t="str">
        <f t="shared" si="54"/>
        <v>OK</v>
      </c>
      <c r="M93" s="47">
        <v>5834</v>
      </c>
      <c r="N93" s="47">
        <f t="shared" si="55"/>
        <v>991780</v>
      </c>
      <c r="O93" s="11" t="str">
        <f t="shared" si="56"/>
        <v>OK</v>
      </c>
      <c r="P93" s="47">
        <v>5894</v>
      </c>
      <c r="Q93" s="47">
        <f t="shared" si="57"/>
        <v>1001980</v>
      </c>
      <c r="R93" s="11" t="str">
        <f t="shared" si="58"/>
        <v>OK</v>
      </c>
    </row>
    <row r="94" spans="1:18" ht="25.5" x14ac:dyDescent="0.25">
      <c r="A94" s="24" t="s">
        <v>159</v>
      </c>
      <c r="B94" s="15" t="s">
        <v>104</v>
      </c>
      <c r="C94" s="14" t="s">
        <v>39</v>
      </c>
      <c r="D94" s="16">
        <v>15</v>
      </c>
      <c r="E94" s="47">
        <v>55630</v>
      </c>
      <c r="F94" s="47">
        <f t="shared" si="52"/>
        <v>834450</v>
      </c>
      <c r="G94" s="47">
        <v>55352</v>
      </c>
      <c r="H94" s="47">
        <f t="shared" si="43"/>
        <v>830280</v>
      </c>
      <c r="I94" s="11" t="str">
        <f t="shared" si="51"/>
        <v>OK</v>
      </c>
      <c r="J94" s="47">
        <v>55630</v>
      </c>
      <c r="K94" s="47">
        <f t="shared" si="53"/>
        <v>834450</v>
      </c>
      <c r="L94" s="11" t="str">
        <f t="shared" si="54"/>
        <v>OK</v>
      </c>
      <c r="M94" s="47">
        <v>55068</v>
      </c>
      <c r="N94" s="47">
        <f t="shared" si="55"/>
        <v>826020</v>
      </c>
      <c r="O94" s="11" t="str">
        <f t="shared" si="56"/>
        <v>OK</v>
      </c>
      <c r="P94" s="47">
        <v>55630</v>
      </c>
      <c r="Q94" s="47">
        <f t="shared" si="57"/>
        <v>834450</v>
      </c>
      <c r="R94" s="11" t="str">
        <f t="shared" si="58"/>
        <v>OK</v>
      </c>
    </row>
    <row r="95" spans="1:18" ht="25.5" x14ac:dyDescent="0.25">
      <c r="A95" s="24" t="s">
        <v>160</v>
      </c>
      <c r="B95" s="15" t="s">
        <v>161</v>
      </c>
      <c r="C95" s="14" t="s">
        <v>39</v>
      </c>
      <c r="D95" s="16">
        <v>15</v>
      </c>
      <c r="E95" s="47">
        <v>35674</v>
      </c>
      <c r="F95" s="47">
        <f t="shared" si="52"/>
        <v>535110</v>
      </c>
      <c r="G95" s="47">
        <v>35496</v>
      </c>
      <c r="H95" s="47">
        <f t="shared" si="43"/>
        <v>532440</v>
      </c>
      <c r="I95" s="11" t="str">
        <f t="shared" si="51"/>
        <v>OK</v>
      </c>
      <c r="J95" s="47">
        <v>35674</v>
      </c>
      <c r="K95" s="47">
        <f t="shared" si="53"/>
        <v>535110</v>
      </c>
      <c r="L95" s="11" t="str">
        <f t="shared" si="54"/>
        <v>OK</v>
      </c>
      <c r="M95" s="47">
        <v>35314</v>
      </c>
      <c r="N95" s="47">
        <f t="shared" si="55"/>
        <v>529710</v>
      </c>
      <c r="O95" s="11" t="str">
        <f t="shared" si="56"/>
        <v>OK</v>
      </c>
      <c r="P95" s="47">
        <v>35674</v>
      </c>
      <c r="Q95" s="47">
        <f t="shared" si="57"/>
        <v>535110</v>
      </c>
      <c r="R95" s="11" t="str">
        <f t="shared" si="58"/>
        <v>OK</v>
      </c>
    </row>
    <row r="96" spans="1:18" ht="25.5" x14ac:dyDescent="0.25">
      <c r="A96" s="24" t="s">
        <v>162</v>
      </c>
      <c r="B96" s="15" t="s">
        <v>96</v>
      </c>
      <c r="C96" s="14" t="s">
        <v>71</v>
      </c>
      <c r="D96" s="16">
        <v>1</v>
      </c>
      <c r="E96" s="47">
        <v>402500</v>
      </c>
      <c r="F96" s="47">
        <f t="shared" si="52"/>
        <v>402500</v>
      </c>
      <c r="G96" s="47">
        <v>400488</v>
      </c>
      <c r="H96" s="47">
        <f t="shared" si="43"/>
        <v>400488</v>
      </c>
      <c r="I96" s="11" t="str">
        <f t="shared" si="51"/>
        <v>OK</v>
      </c>
      <c r="J96" s="47">
        <v>402500</v>
      </c>
      <c r="K96" s="47">
        <f t="shared" si="53"/>
        <v>402500</v>
      </c>
      <c r="L96" s="11" t="str">
        <f t="shared" si="54"/>
        <v>OK</v>
      </c>
      <c r="M96" s="47">
        <v>398435</v>
      </c>
      <c r="N96" s="47">
        <f t="shared" si="55"/>
        <v>398435</v>
      </c>
      <c r="O96" s="11" t="str">
        <f t="shared" si="56"/>
        <v>OK</v>
      </c>
      <c r="P96" s="47">
        <v>402500</v>
      </c>
      <c r="Q96" s="47">
        <f t="shared" si="57"/>
        <v>402500</v>
      </c>
      <c r="R96" s="11" t="str">
        <f t="shared" si="58"/>
        <v>OK</v>
      </c>
    </row>
    <row r="97" spans="1:19" ht="15" x14ac:dyDescent="0.25">
      <c r="A97" s="24" t="s">
        <v>163</v>
      </c>
      <c r="B97" s="15" t="s">
        <v>60</v>
      </c>
      <c r="C97" s="14" t="s">
        <v>32</v>
      </c>
      <c r="D97" s="16">
        <v>120</v>
      </c>
      <c r="E97" s="47">
        <v>3097</v>
      </c>
      <c r="F97" s="47">
        <f t="shared" si="52"/>
        <v>371640</v>
      </c>
      <c r="G97" s="47">
        <v>3082</v>
      </c>
      <c r="H97" s="47">
        <f t="shared" si="43"/>
        <v>369840</v>
      </c>
      <c r="I97" s="11" t="str">
        <f t="shared" si="51"/>
        <v>OK</v>
      </c>
      <c r="J97" s="47">
        <v>3097</v>
      </c>
      <c r="K97" s="47">
        <f t="shared" si="53"/>
        <v>371640</v>
      </c>
      <c r="L97" s="11" t="str">
        <f t="shared" si="54"/>
        <v>OK</v>
      </c>
      <c r="M97" s="47">
        <v>3066</v>
      </c>
      <c r="N97" s="47">
        <f t="shared" si="55"/>
        <v>367920</v>
      </c>
      <c r="O97" s="11" t="str">
        <f t="shared" si="56"/>
        <v>OK</v>
      </c>
      <c r="P97" s="47">
        <v>3097</v>
      </c>
      <c r="Q97" s="47">
        <f t="shared" si="57"/>
        <v>371640</v>
      </c>
      <c r="R97" s="11" t="str">
        <f t="shared" si="58"/>
        <v>OK</v>
      </c>
    </row>
    <row r="98" spans="1:19" ht="25.5" x14ac:dyDescent="0.25">
      <c r="A98" s="24" t="s">
        <v>164</v>
      </c>
      <c r="B98" s="15" t="s">
        <v>58</v>
      </c>
      <c r="C98" s="14" t="s">
        <v>39</v>
      </c>
      <c r="D98" s="16">
        <v>2</v>
      </c>
      <c r="E98" s="47">
        <v>135528</v>
      </c>
      <c r="F98" s="47">
        <f t="shared" si="52"/>
        <v>271056</v>
      </c>
      <c r="G98" s="47">
        <v>134850</v>
      </c>
      <c r="H98" s="47">
        <f t="shared" si="43"/>
        <v>269700</v>
      </c>
      <c r="I98" s="11" t="str">
        <f t="shared" si="51"/>
        <v>OK</v>
      </c>
      <c r="J98" s="47">
        <v>135528</v>
      </c>
      <c r="K98" s="47">
        <f t="shared" si="53"/>
        <v>271056</v>
      </c>
      <c r="L98" s="11" t="str">
        <f t="shared" si="54"/>
        <v>OK</v>
      </c>
      <c r="M98" s="47">
        <v>134159</v>
      </c>
      <c r="N98" s="47">
        <f t="shared" si="55"/>
        <v>268318</v>
      </c>
      <c r="O98" s="11" t="str">
        <f t="shared" si="56"/>
        <v>OK</v>
      </c>
      <c r="P98" s="47">
        <v>135528</v>
      </c>
      <c r="Q98" s="47">
        <f t="shared" si="57"/>
        <v>271056</v>
      </c>
      <c r="R98" s="11" t="str">
        <f t="shared" si="58"/>
        <v>OK</v>
      </c>
    </row>
    <row r="99" spans="1:19" ht="15" x14ac:dyDescent="0.25">
      <c r="A99" s="24" t="s">
        <v>165</v>
      </c>
      <c r="B99" s="15" t="s">
        <v>108</v>
      </c>
      <c r="C99" s="14" t="s">
        <v>32</v>
      </c>
      <c r="D99" s="16">
        <v>182</v>
      </c>
      <c r="E99" s="47">
        <v>4265</v>
      </c>
      <c r="F99" s="47">
        <f t="shared" si="52"/>
        <v>776230</v>
      </c>
      <c r="G99" s="47">
        <v>4244</v>
      </c>
      <c r="H99" s="47">
        <f t="shared" si="43"/>
        <v>772408</v>
      </c>
      <c r="I99" s="11" t="str">
        <f t="shared" si="51"/>
        <v>OK</v>
      </c>
      <c r="J99" s="47">
        <v>4265</v>
      </c>
      <c r="K99" s="47">
        <f t="shared" si="53"/>
        <v>776230</v>
      </c>
      <c r="L99" s="11" t="str">
        <f t="shared" si="54"/>
        <v>OK</v>
      </c>
      <c r="M99" s="47">
        <v>4222</v>
      </c>
      <c r="N99" s="47">
        <f t="shared" si="55"/>
        <v>768404</v>
      </c>
      <c r="O99" s="11" t="str">
        <f t="shared" si="56"/>
        <v>OK</v>
      </c>
      <c r="P99" s="47">
        <v>4265</v>
      </c>
      <c r="Q99" s="47">
        <f t="shared" si="57"/>
        <v>776230</v>
      </c>
      <c r="R99" s="11" t="str">
        <f t="shared" si="58"/>
        <v>OK</v>
      </c>
    </row>
    <row r="100" spans="1:19" ht="15" x14ac:dyDescent="0.25">
      <c r="A100" s="24" t="s">
        <v>166</v>
      </c>
      <c r="B100" s="15" t="s">
        <v>83</v>
      </c>
      <c r="C100" s="14" t="s">
        <v>71</v>
      </c>
      <c r="D100" s="16">
        <v>1</v>
      </c>
      <c r="E100" s="47">
        <v>115000</v>
      </c>
      <c r="F100" s="47">
        <f t="shared" si="52"/>
        <v>115000</v>
      </c>
      <c r="G100" s="47">
        <v>114425</v>
      </c>
      <c r="H100" s="47">
        <f t="shared" si="43"/>
        <v>114425</v>
      </c>
      <c r="I100" s="11" t="str">
        <f t="shared" si="51"/>
        <v>OK</v>
      </c>
      <c r="J100" s="47">
        <v>115000</v>
      </c>
      <c r="K100" s="47">
        <f t="shared" si="53"/>
        <v>115000</v>
      </c>
      <c r="L100" s="11" t="str">
        <f t="shared" si="54"/>
        <v>OK</v>
      </c>
      <c r="M100" s="47">
        <v>113839</v>
      </c>
      <c r="N100" s="47">
        <f t="shared" si="55"/>
        <v>113839</v>
      </c>
      <c r="O100" s="11" t="str">
        <f t="shared" si="56"/>
        <v>OK</v>
      </c>
      <c r="P100" s="47">
        <v>115000</v>
      </c>
      <c r="Q100" s="47">
        <f t="shared" si="57"/>
        <v>115000</v>
      </c>
      <c r="R100" s="11" t="str">
        <f t="shared" si="58"/>
        <v>OK</v>
      </c>
    </row>
    <row r="101" spans="1:19" ht="15" x14ac:dyDescent="0.25">
      <c r="A101" s="45"/>
      <c r="B101" s="46" t="s">
        <v>72</v>
      </c>
      <c r="C101" s="14"/>
      <c r="D101" s="16"/>
      <c r="E101" s="47"/>
      <c r="F101" s="49">
        <f>SUM(F91:F100)</f>
        <v>14824920</v>
      </c>
      <c r="G101" s="47"/>
      <c r="H101" s="49">
        <f>SUM(H91:H100)</f>
        <v>14751603</v>
      </c>
      <c r="I101" s="11"/>
      <c r="J101" s="47"/>
      <c r="K101" s="49">
        <f>SUM(K91:K100)</f>
        <v>14671186</v>
      </c>
      <c r="L101" s="11"/>
      <c r="M101" s="47"/>
      <c r="N101" s="49">
        <f>SUM(N91:N100)</f>
        <v>14675204</v>
      </c>
      <c r="O101" s="11"/>
      <c r="P101" s="47"/>
      <c r="Q101" s="49">
        <f>SUM(Q91:Q100)</f>
        <v>14824920</v>
      </c>
      <c r="R101" s="11"/>
    </row>
    <row r="102" spans="1:19" s="23" customFormat="1" x14ac:dyDescent="0.25">
      <c r="A102" s="36">
        <v>9</v>
      </c>
      <c r="B102" s="20" t="s">
        <v>167</v>
      </c>
      <c r="C102" s="36"/>
      <c r="D102" s="36"/>
      <c r="E102" s="48"/>
      <c r="F102" s="48"/>
      <c r="G102" s="48"/>
      <c r="H102" s="47"/>
      <c r="I102" s="36"/>
      <c r="J102" s="48"/>
      <c r="K102" s="47"/>
      <c r="L102" s="36"/>
      <c r="M102" s="48"/>
      <c r="N102" s="47"/>
      <c r="O102" s="36"/>
      <c r="P102" s="48"/>
      <c r="Q102" s="47"/>
      <c r="R102" s="36"/>
    </row>
    <row r="103" spans="1:19" ht="38.25" x14ac:dyDescent="0.25">
      <c r="A103" s="24" t="s">
        <v>168</v>
      </c>
      <c r="B103" s="15" t="s">
        <v>169</v>
      </c>
      <c r="C103" s="14" t="s">
        <v>8</v>
      </c>
      <c r="D103" s="16">
        <v>960</v>
      </c>
      <c r="E103" s="47">
        <v>12983</v>
      </c>
      <c r="F103" s="47">
        <f t="shared" ref="F103:F105" si="59">ROUND(D103*E103,0)</f>
        <v>12463680</v>
      </c>
      <c r="G103" s="47">
        <v>12918</v>
      </c>
      <c r="H103" s="47">
        <f t="shared" si="43"/>
        <v>12401280</v>
      </c>
      <c r="I103" s="11" t="str">
        <f t="shared" si="51"/>
        <v>OK</v>
      </c>
      <c r="J103" s="47">
        <v>12983</v>
      </c>
      <c r="K103" s="47">
        <f t="shared" ref="K103:K105" si="60">ROUND($D103*J103,0)</f>
        <v>12463680</v>
      </c>
      <c r="L103" s="11" t="str">
        <f t="shared" ref="L103:L105" si="61">+IF(J103&lt;=$E103,"OK","NO OK")</f>
        <v>OK</v>
      </c>
      <c r="M103" s="47">
        <v>12852</v>
      </c>
      <c r="N103" s="47">
        <f t="shared" ref="N103:N105" si="62">ROUND($D103*M103,0)</f>
        <v>12337920</v>
      </c>
      <c r="O103" s="11" t="str">
        <f t="shared" ref="O103:O105" si="63">+IF(M103&lt;=$E103,"OK","NO OK")</f>
        <v>OK</v>
      </c>
      <c r="P103" s="47">
        <v>12450</v>
      </c>
      <c r="Q103" s="47">
        <f t="shared" ref="Q103:Q105" si="64">ROUND($D103*P103,0)</f>
        <v>11952000</v>
      </c>
      <c r="R103" s="11" t="str">
        <f t="shared" ref="R103:R105" si="65">+IF(P103&lt;=$E103,"OK","NO OK")</f>
        <v>OK</v>
      </c>
    </row>
    <row r="104" spans="1:19" ht="25.5" x14ac:dyDescent="0.25">
      <c r="A104" s="24" t="s">
        <v>170</v>
      </c>
      <c r="B104" s="15" t="s">
        <v>171</v>
      </c>
      <c r="C104" s="14" t="s">
        <v>32</v>
      </c>
      <c r="D104" s="16">
        <v>80</v>
      </c>
      <c r="E104" s="47">
        <v>54953</v>
      </c>
      <c r="F104" s="47">
        <f t="shared" si="59"/>
        <v>4396240</v>
      </c>
      <c r="G104" s="47">
        <v>54678</v>
      </c>
      <c r="H104" s="47">
        <f t="shared" si="43"/>
        <v>4374240</v>
      </c>
      <c r="I104" s="11" t="str">
        <f t="shared" si="51"/>
        <v>OK</v>
      </c>
      <c r="J104" s="47">
        <v>54953</v>
      </c>
      <c r="K104" s="47">
        <f t="shared" si="60"/>
        <v>4396240</v>
      </c>
      <c r="L104" s="11" t="str">
        <f t="shared" si="61"/>
        <v>OK</v>
      </c>
      <c r="M104" s="47">
        <v>54398</v>
      </c>
      <c r="N104" s="47">
        <f t="shared" si="62"/>
        <v>4351840</v>
      </c>
      <c r="O104" s="11" t="str">
        <f t="shared" si="63"/>
        <v>OK</v>
      </c>
      <c r="P104" s="47">
        <v>54953</v>
      </c>
      <c r="Q104" s="47">
        <f t="shared" si="64"/>
        <v>4396240</v>
      </c>
      <c r="R104" s="11" t="str">
        <f t="shared" si="65"/>
        <v>OK</v>
      </c>
    </row>
    <row r="105" spans="1:19" ht="15" x14ac:dyDescent="0.25">
      <c r="A105" s="24" t="s">
        <v>172</v>
      </c>
      <c r="B105" s="15" t="s">
        <v>83</v>
      </c>
      <c r="C105" s="14" t="s">
        <v>71</v>
      </c>
      <c r="D105" s="16">
        <v>1</v>
      </c>
      <c r="E105" s="47">
        <v>115000</v>
      </c>
      <c r="F105" s="47">
        <f t="shared" si="59"/>
        <v>115000</v>
      </c>
      <c r="G105" s="47">
        <v>114425</v>
      </c>
      <c r="H105" s="47">
        <f t="shared" si="43"/>
        <v>114425</v>
      </c>
      <c r="I105" s="11" t="str">
        <f t="shared" si="51"/>
        <v>OK</v>
      </c>
      <c r="J105" s="47">
        <v>115000</v>
      </c>
      <c r="K105" s="47">
        <f t="shared" si="60"/>
        <v>115000</v>
      </c>
      <c r="L105" s="11" t="str">
        <f t="shared" si="61"/>
        <v>OK</v>
      </c>
      <c r="M105" s="47">
        <v>113839</v>
      </c>
      <c r="N105" s="47">
        <f t="shared" si="62"/>
        <v>113839</v>
      </c>
      <c r="O105" s="11" t="str">
        <f t="shared" si="63"/>
        <v>OK</v>
      </c>
      <c r="P105" s="47">
        <v>115000</v>
      </c>
      <c r="Q105" s="47">
        <f t="shared" si="64"/>
        <v>115000</v>
      </c>
      <c r="R105" s="11" t="str">
        <f t="shared" si="65"/>
        <v>OK</v>
      </c>
    </row>
    <row r="106" spans="1:19" ht="15" x14ac:dyDescent="0.25">
      <c r="A106" s="45"/>
      <c r="B106" s="46" t="s">
        <v>72</v>
      </c>
      <c r="C106" s="14"/>
      <c r="D106" s="16"/>
      <c r="E106" s="47"/>
      <c r="F106" s="49">
        <f>SUM(F103:F105)</f>
        <v>16974920</v>
      </c>
      <c r="G106" s="47"/>
      <c r="H106" s="49">
        <f>SUM(H103:H105)</f>
        <v>16889945</v>
      </c>
      <c r="I106" s="11"/>
      <c r="J106" s="47"/>
      <c r="K106" s="49">
        <f>SUM(K103:K105)</f>
        <v>16974920</v>
      </c>
      <c r="L106" s="11"/>
      <c r="M106" s="47"/>
      <c r="N106" s="49">
        <f>SUM(N103:N105)</f>
        <v>16803599</v>
      </c>
      <c r="O106" s="11"/>
      <c r="P106" s="47"/>
      <c r="Q106" s="49">
        <f>SUM(Q103:Q105)</f>
        <v>16463240</v>
      </c>
      <c r="R106" s="11"/>
    </row>
    <row r="107" spans="1:19" ht="15" x14ac:dyDescent="0.25">
      <c r="A107" s="39"/>
      <c r="B107" s="40"/>
      <c r="C107" s="39"/>
      <c r="D107" s="41"/>
      <c r="E107" s="42"/>
      <c r="F107" s="43"/>
      <c r="G107" s="42"/>
      <c r="H107" s="43"/>
      <c r="I107" s="44"/>
      <c r="J107" s="42"/>
      <c r="K107" s="43"/>
      <c r="L107" s="44"/>
      <c r="M107" s="42"/>
      <c r="N107" s="43"/>
      <c r="O107" s="44"/>
      <c r="P107" s="42"/>
      <c r="Q107" s="43"/>
      <c r="R107" s="44"/>
    </row>
    <row r="108" spans="1:19" x14ac:dyDescent="0.25">
      <c r="A108" s="14"/>
      <c r="B108" s="20" t="s">
        <v>4</v>
      </c>
      <c r="C108" s="14"/>
      <c r="D108" s="14"/>
      <c r="E108" s="17"/>
      <c r="F108" s="21">
        <f>+F24+F31+F44+F55+F65+F78+F89+F101+F106</f>
        <v>114403377</v>
      </c>
      <c r="G108" s="17"/>
      <c r="H108" s="21">
        <f>+H24+H31+H44+H55+H65+H78+H89+H101+H106</f>
        <v>113835525</v>
      </c>
      <c r="I108" s="14"/>
      <c r="J108" s="17"/>
      <c r="K108" s="21">
        <f>+K24+K31+K44+K55+K65+K78+K89+K101+K106</f>
        <v>113592868</v>
      </c>
      <c r="L108" s="14"/>
      <c r="M108" s="17"/>
      <c r="N108" s="21">
        <f>+N24+N31+N44+N55+N65+N78+N89+N101+N106</f>
        <v>113248193</v>
      </c>
      <c r="O108" s="14"/>
      <c r="P108" s="17"/>
      <c r="Q108" s="21">
        <f>+Q24+Q31+Q44+Q55+Q65+Q78+Q89+Q101+Q106</f>
        <v>113891697</v>
      </c>
      <c r="R108" s="14"/>
      <c r="S108" s="2"/>
    </row>
    <row r="109" spans="1:19" x14ac:dyDescent="0.25">
      <c r="A109" s="14"/>
      <c r="B109" s="25" t="s">
        <v>12</v>
      </c>
      <c r="C109" s="26">
        <v>0.17</v>
      </c>
      <c r="D109" s="14"/>
      <c r="E109" s="17"/>
      <c r="F109" s="17">
        <f>ROUND(F$108*$C109,0)</f>
        <v>19448574</v>
      </c>
      <c r="G109" s="27">
        <v>0.17</v>
      </c>
      <c r="H109" s="17">
        <f>ROUND(H$108*G109,0)</f>
        <v>19352039</v>
      </c>
      <c r="I109" s="14"/>
      <c r="J109" s="27">
        <v>0.17</v>
      </c>
      <c r="K109" s="17">
        <f>ROUND(K$108*J109,0)</f>
        <v>19310788</v>
      </c>
      <c r="L109" s="14"/>
      <c r="M109" s="27">
        <v>0.17</v>
      </c>
      <c r="N109" s="17">
        <f>ROUND(N$108*M109,0)</f>
        <v>19252193</v>
      </c>
      <c r="O109" s="14"/>
      <c r="P109" s="27">
        <v>0.17</v>
      </c>
      <c r="Q109" s="17">
        <f>ROUND(Q$108*P109,0)</f>
        <v>19361588</v>
      </c>
      <c r="R109" s="14"/>
      <c r="S109" s="2"/>
    </row>
    <row r="110" spans="1:19" x14ac:dyDescent="0.25">
      <c r="A110" s="14"/>
      <c r="B110" s="25" t="s">
        <v>5</v>
      </c>
      <c r="C110" s="26">
        <v>0.05</v>
      </c>
      <c r="D110" s="14"/>
      <c r="E110" s="17"/>
      <c r="F110" s="17">
        <f t="shared" ref="F110:F111" si="66">ROUND(F$108*$C110,0)</f>
        <v>5720169</v>
      </c>
      <c r="G110" s="27">
        <v>0.05</v>
      </c>
      <c r="H110" s="17">
        <f>ROUND(H$108*G110,0)</f>
        <v>5691776</v>
      </c>
      <c r="I110" s="14"/>
      <c r="J110" s="27">
        <v>0.05</v>
      </c>
      <c r="K110" s="17">
        <f>ROUND(K$108*J110,0)</f>
        <v>5679643</v>
      </c>
      <c r="L110" s="14"/>
      <c r="M110" s="27">
        <v>0.05</v>
      </c>
      <c r="N110" s="17">
        <f>ROUND(N$108*M110,0)</f>
        <v>5662410</v>
      </c>
      <c r="O110" s="14"/>
      <c r="P110" s="27">
        <v>0.05</v>
      </c>
      <c r="Q110" s="17">
        <f>ROUND(Q$108*P110,0)</f>
        <v>5694585</v>
      </c>
      <c r="R110" s="14"/>
      <c r="S110" s="2"/>
    </row>
    <row r="111" spans="1:19" x14ac:dyDescent="0.25">
      <c r="A111" s="14"/>
      <c r="B111" s="25" t="s">
        <v>13</v>
      </c>
      <c r="C111" s="26">
        <v>0.03</v>
      </c>
      <c r="D111" s="14"/>
      <c r="E111" s="17"/>
      <c r="F111" s="17">
        <f t="shared" si="66"/>
        <v>3432101</v>
      </c>
      <c r="G111" s="27">
        <v>0.03</v>
      </c>
      <c r="H111" s="17">
        <f>ROUND(H$108*G111,0)</f>
        <v>3415066</v>
      </c>
      <c r="I111" s="14"/>
      <c r="J111" s="27">
        <v>0.03</v>
      </c>
      <c r="K111" s="17">
        <f>ROUND(K$108*J111,0)</f>
        <v>3407786</v>
      </c>
      <c r="L111" s="14"/>
      <c r="M111" s="27">
        <v>0.03</v>
      </c>
      <c r="N111" s="17">
        <f>ROUND(N$108*M111,0)</f>
        <v>3397446</v>
      </c>
      <c r="O111" s="14"/>
      <c r="P111" s="27">
        <v>0.03</v>
      </c>
      <c r="Q111" s="17">
        <f>ROUND(Q$108*P111,0)</f>
        <v>3416751</v>
      </c>
      <c r="R111" s="14"/>
      <c r="S111" s="2"/>
    </row>
    <row r="112" spans="1:19" x14ac:dyDescent="0.25">
      <c r="A112" s="14"/>
      <c r="B112" s="28" t="s">
        <v>6</v>
      </c>
      <c r="C112" s="29">
        <f>SUM(C109:C111)</f>
        <v>0.25</v>
      </c>
      <c r="D112" s="14"/>
      <c r="E112" s="17"/>
      <c r="F112" s="21">
        <f>SUM(F109:F111)</f>
        <v>28600844</v>
      </c>
      <c r="G112" s="27">
        <f>SUM(G109:G111)</f>
        <v>0.25</v>
      </c>
      <c r="H112" s="21">
        <f>SUM(H109:H111)</f>
        <v>28458881</v>
      </c>
      <c r="I112" s="14" t="str">
        <f>+IF(G112&lt;=$C$112,"OK","NO OK")</f>
        <v>OK</v>
      </c>
      <c r="J112" s="27">
        <f>SUM(J109:J111)</f>
        <v>0.25</v>
      </c>
      <c r="K112" s="21">
        <f>SUM(K109:K111)</f>
        <v>28398217</v>
      </c>
      <c r="L112" s="14" t="str">
        <f>+IF(J112&lt;=$C$112,"OK","NO OK")</f>
        <v>OK</v>
      </c>
      <c r="M112" s="27">
        <f>SUM(M109:M111)</f>
        <v>0.25</v>
      </c>
      <c r="N112" s="21">
        <f>SUM(N109:N111)</f>
        <v>28312049</v>
      </c>
      <c r="O112" s="14" t="str">
        <f>+IF(M112&lt;=$C$112,"OK","NO OK")</f>
        <v>OK</v>
      </c>
      <c r="P112" s="27">
        <f>SUM(P109:P111)</f>
        <v>0.25</v>
      </c>
      <c r="Q112" s="21">
        <f>SUM(Q109:Q111)</f>
        <v>28472924</v>
      </c>
      <c r="R112" s="14" t="str">
        <f>+IF(P112&lt;=$C$112,"OK","NO OK")</f>
        <v>OK</v>
      </c>
      <c r="S112" s="2"/>
    </row>
    <row r="113" spans="1:19" x14ac:dyDescent="0.25">
      <c r="A113" s="14"/>
      <c r="B113" s="30" t="s">
        <v>7</v>
      </c>
      <c r="C113" s="31">
        <v>0.19</v>
      </c>
      <c r="D113" s="14"/>
      <c r="E113" s="17"/>
      <c r="F113" s="17">
        <f>ROUNDUP(F108*C110*C113,0)</f>
        <v>1086833</v>
      </c>
      <c r="G113" s="27">
        <v>0.19</v>
      </c>
      <c r="H113" s="17">
        <f>ROUND(H108*G110*G113,0)</f>
        <v>1081437</v>
      </c>
      <c r="I113" s="14"/>
      <c r="J113" s="27">
        <v>0.19</v>
      </c>
      <c r="K113" s="17">
        <f>ROUND(K108*J110*J113,0)</f>
        <v>1079132</v>
      </c>
      <c r="L113" s="14"/>
      <c r="M113" s="27">
        <v>0.19</v>
      </c>
      <c r="N113" s="17">
        <f>ROUND(N108*M110*M113,0)</f>
        <v>1075858</v>
      </c>
      <c r="O113" s="14"/>
      <c r="P113" s="27">
        <v>0.19</v>
      </c>
      <c r="Q113" s="17">
        <f>ROUND(Q108*P110*P113,0)</f>
        <v>1081971</v>
      </c>
      <c r="R113" s="14"/>
      <c r="S113" s="2"/>
    </row>
    <row r="114" spans="1:19" x14ac:dyDescent="0.25">
      <c r="A114" s="14"/>
      <c r="B114" s="32" t="s">
        <v>33</v>
      </c>
      <c r="C114" s="14"/>
      <c r="D114" s="3"/>
      <c r="E114" s="17"/>
      <c r="F114" s="21">
        <f>F108+F112+F113</f>
        <v>144091054</v>
      </c>
      <c r="G114" s="33"/>
      <c r="I114" s="14"/>
      <c r="J114" s="33"/>
      <c r="L114" s="14"/>
      <c r="M114" s="33"/>
      <c r="O114" s="14"/>
      <c r="P114" s="33"/>
      <c r="R114" s="14"/>
      <c r="S114" s="2"/>
    </row>
    <row r="115" spans="1:19" x14ac:dyDescent="0.25">
      <c r="A115" s="14"/>
      <c r="B115" s="14"/>
      <c r="C115" s="14"/>
      <c r="D115" s="14"/>
      <c r="E115" s="14"/>
      <c r="F115" s="14"/>
      <c r="G115" s="14"/>
      <c r="H115" s="14"/>
      <c r="I115" s="14"/>
      <c r="J115" s="14"/>
      <c r="K115" s="14"/>
      <c r="L115" s="14"/>
      <c r="M115" s="14"/>
      <c r="N115" s="14"/>
      <c r="O115" s="14"/>
      <c r="P115" s="14"/>
      <c r="Q115" s="14"/>
      <c r="R115" s="14"/>
      <c r="S115" s="2"/>
    </row>
    <row r="116" spans="1:19" ht="15" x14ac:dyDescent="0.25">
      <c r="A116" s="14"/>
      <c r="B116" s="34" t="s">
        <v>25</v>
      </c>
      <c r="C116" s="14"/>
      <c r="D116" s="14"/>
      <c r="E116" s="14"/>
      <c r="F116" s="14"/>
      <c r="G116" s="14"/>
      <c r="H116" s="12">
        <f>H108+H112+H113</f>
        <v>143375843</v>
      </c>
      <c r="I116" s="11" t="str">
        <f>+IF(H116&lt;=$F114,"OK","NO OK")</f>
        <v>OK</v>
      </c>
      <c r="J116" s="14"/>
      <c r="K116" s="12">
        <f>K108+K112+K113</f>
        <v>143070217</v>
      </c>
      <c r="L116" s="11" t="str">
        <f>+IF(K116&lt;=$F114,"OK","NO OK")</f>
        <v>OK</v>
      </c>
      <c r="M116" s="14"/>
      <c r="N116" s="12">
        <f>N108+N112+N113</f>
        <v>142636100</v>
      </c>
      <c r="O116" s="11" t="str">
        <f>+IF(N116&lt;=$F114,"OK","NO OK")</f>
        <v>OK</v>
      </c>
      <c r="P116" s="14"/>
      <c r="Q116" s="12">
        <f>Q108+Q112+Q113</f>
        <v>143446592</v>
      </c>
      <c r="R116" s="11" t="str">
        <f>+IF(Q116&lt;=$F114,"OK","NO OK")</f>
        <v>OK</v>
      </c>
      <c r="S116" s="2"/>
    </row>
    <row r="117" spans="1:19" ht="15" x14ac:dyDescent="0.25">
      <c r="A117" s="14"/>
      <c r="B117" s="34" t="s">
        <v>26</v>
      </c>
      <c r="C117" s="14"/>
      <c r="D117" s="14"/>
      <c r="E117" s="14"/>
      <c r="F117" s="14"/>
      <c r="G117" s="14"/>
      <c r="H117" s="35">
        <f>+ROUND(H116/$F114,4)</f>
        <v>0.995</v>
      </c>
      <c r="I117" s="11" t="str">
        <f>+IF(H117&gt;=95%,"OK","NO OK")</f>
        <v>OK</v>
      </c>
      <c r="J117" s="14"/>
      <c r="K117" s="35">
        <f>+ROUND(K116/$F114,4)</f>
        <v>0.9929</v>
      </c>
      <c r="L117" s="11" t="str">
        <f>+IF(K117&gt;=95%,"OK","NO OK")</f>
        <v>OK</v>
      </c>
      <c r="M117" s="14"/>
      <c r="N117" s="35">
        <f>+ROUND(N116/$F114,4)</f>
        <v>0.9899</v>
      </c>
      <c r="O117" s="11" t="str">
        <f>+IF(N117&gt;=95%,"OK","NO OK")</f>
        <v>OK</v>
      </c>
      <c r="P117" s="14"/>
      <c r="Q117" s="35">
        <f>+ROUND(Q116/$F114,4)</f>
        <v>0.99550000000000005</v>
      </c>
      <c r="R117" s="11" t="str">
        <f>+IF(Q117&gt;=95%,"OK","NO OK")</f>
        <v>OK</v>
      </c>
      <c r="S117" s="2"/>
    </row>
    <row r="118" spans="1:19" x14ac:dyDescent="0.25">
      <c r="A118" s="14"/>
      <c r="B118" s="34" t="s">
        <v>27</v>
      </c>
      <c r="C118" s="14"/>
      <c r="D118" s="14"/>
      <c r="E118" s="14"/>
      <c r="F118" s="14"/>
      <c r="G118" s="14"/>
      <c r="H118" s="21">
        <v>143375843</v>
      </c>
      <c r="I118" s="14"/>
      <c r="J118" s="14"/>
      <c r="K118" s="21">
        <v>143070217</v>
      </c>
      <c r="L118" s="14"/>
      <c r="M118" s="14"/>
      <c r="N118" s="21">
        <v>142636099</v>
      </c>
      <c r="O118" s="14"/>
      <c r="P118" s="14"/>
      <c r="Q118" s="21">
        <v>143446592</v>
      </c>
      <c r="R118" s="14"/>
      <c r="S118" s="2"/>
    </row>
    <row r="119" spans="1:19" x14ac:dyDescent="0.25">
      <c r="A119" s="14"/>
      <c r="B119" s="34" t="s">
        <v>28</v>
      </c>
      <c r="C119" s="14"/>
      <c r="D119" s="14"/>
      <c r="E119" s="14"/>
      <c r="F119" s="14"/>
      <c r="G119" s="14"/>
      <c r="H119" s="21">
        <f>+ABS(H116-H118)</f>
        <v>0</v>
      </c>
      <c r="I119" s="14"/>
      <c r="J119" s="14"/>
      <c r="K119" s="21">
        <f>+ABS(K116-K118)</f>
        <v>0</v>
      </c>
      <c r="L119" s="14"/>
      <c r="M119" s="14"/>
      <c r="N119" s="21">
        <f>+ABS(N116-N118)</f>
        <v>1</v>
      </c>
      <c r="O119" s="14"/>
      <c r="P119" s="14"/>
      <c r="Q119" s="21">
        <f>+ABS(Q116-Q118)</f>
        <v>0</v>
      </c>
      <c r="R119" s="14"/>
      <c r="S119" s="2"/>
    </row>
    <row r="120" spans="1:19" ht="15" x14ac:dyDescent="0.25">
      <c r="A120" s="14"/>
      <c r="B120" s="34" t="s">
        <v>29</v>
      </c>
      <c r="C120" s="14"/>
      <c r="D120" s="14"/>
      <c r="E120" s="14"/>
      <c r="F120" s="14"/>
      <c r="G120" s="14"/>
      <c r="H120" s="50">
        <f>+H119/H118</f>
        <v>0</v>
      </c>
      <c r="I120" s="13" t="str">
        <f>+IF(H120&gt;0.1%,"NO OK","OK")</f>
        <v>OK</v>
      </c>
      <c r="J120" s="14"/>
      <c r="K120" s="50">
        <f>+K119/K118</f>
        <v>0</v>
      </c>
      <c r="L120" s="13" t="str">
        <f>+IF(K120&gt;0.1%,"NO OK","OK")</f>
        <v>OK</v>
      </c>
      <c r="M120" s="14"/>
      <c r="N120" s="50">
        <f>+N119/N118</f>
        <v>7.0108479340843446E-9</v>
      </c>
      <c r="O120" s="13" t="str">
        <f>+IF(N120&gt;0.1%,"NO OK","OK")</f>
        <v>OK</v>
      </c>
      <c r="P120" s="14"/>
      <c r="Q120" s="50">
        <f>+Q119/Q118</f>
        <v>0</v>
      </c>
      <c r="R120" s="13" t="str">
        <f>+IF(Q120&gt;0.1%,"NO OK","OK")</f>
        <v>OK</v>
      </c>
      <c r="S120" s="2"/>
    </row>
    <row r="121" spans="1:19" ht="15" x14ac:dyDescent="0.25">
      <c r="A121" s="14"/>
      <c r="B121" s="34" t="s">
        <v>30</v>
      </c>
      <c r="C121" s="14"/>
      <c r="D121" s="14"/>
      <c r="E121" s="14"/>
      <c r="F121" s="14"/>
      <c r="G121" s="14"/>
      <c r="H121" s="14"/>
      <c r="I121" s="13" t="s">
        <v>15</v>
      </c>
      <c r="J121" s="14"/>
      <c r="K121" s="14"/>
      <c r="L121" s="13" t="s">
        <v>15</v>
      </c>
      <c r="M121" s="14"/>
      <c r="N121" s="14"/>
      <c r="O121" s="13" t="s">
        <v>15</v>
      </c>
      <c r="P121" s="14"/>
      <c r="Q121" s="14"/>
      <c r="R121" s="13" t="s">
        <v>15</v>
      </c>
      <c r="S121" s="2"/>
    </row>
    <row r="122" spans="1:19" ht="15" x14ac:dyDescent="0.25">
      <c r="A122" s="14"/>
      <c r="B122" s="34" t="s">
        <v>31</v>
      </c>
      <c r="C122" s="14"/>
      <c r="D122" s="14"/>
      <c r="E122" s="14"/>
      <c r="F122" s="14"/>
      <c r="G122" s="86" t="str">
        <f>+IF(I116="OK",IF(I117="OK",IF(I120="OK",IF(I121="OK",IF(I112="OK","SI","NO"),"NO"),"NO"),"NO"),"NO")</f>
        <v>SI</v>
      </c>
      <c r="H122" s="87"/>
      <c r="I122" s="88"/>
      <c r="J122" s="86" t="str">
        <f>+IF(L116="OK",IF(L117="OK",IF(L120="OK",IF(L121="OK",IF(L112="OK","SI","NO"),"NO"),"NO"),"NO"),"NO")</f>
        <v>SI</v>
      </c>
      <c r="K122" s="87"/>
      <c r="L122" s="88"/>
      <c r="M122" s="86" t="str">
        <f>+IF(O116="OK",IF(O117="OK",IF(O120="OK",IF(O121="OK",IF(O112="OK","SI","NO"),"NO"),"NO"),"NO"),"NO")</f>
        <v>SI</v>
      </c>
      <c r="N122" s="87"/>
      <c r="O122" s="88"/>
      <c r="P122" s="86" t="str">
        <f>+IF(R116="OK",IF(R117="OK",IF(R120="OK",IF(R121="OK",IF(R112="OK","SI","NO"),"NO"),"NO"),"NO"),"NO")</f>
        <v>SI</v>
      </c>
      <c r="Q122" s="87"/>
      <c r="R122" s="88"/>
      <c r="S122" s="2"/>
    </row>
    <row r="123" spans="1:19" x14ac:dyDescent="0.25">
      <c r="S123" s="2"/>
    </row>
    <row r="124" spans="1:19" ht="15.75" x14ac:dyDescent="0.25">
      <c r="B124" s="4" t="s">
        <v>16</v>
      </c>
      <c r="G124" s="4"/>
      <c r="H124" s="6"/>
      <c r="I124" s="6"/>
      <c r="J124" s="4"/>
      <c r="K124" s="6"/>
      <c r="L124" s="6"/>
      <c r="M124" s="4"/>
      <c r="N124" s="6"/>
      <c r="O124" s="6"/>
      <c r="P124" s="4"/>
      <c r="Q124" s="6"/>
      <c r="R124" s="6"/>
      <c r="S124" s="2"/>
    </row>
    <row r="125" spans="1:19" x14ac:dyDescent="0.25">
      <c r="G125" s="5"/>
      <c r="H125" s="6"/>
      <c r="I125" s="6"/>
      <c r="J125" s="5"/>
      <c r="K125" s="6"/>
      <c r="L125" s="6"/>
      <c r="M125" s="5"/>
      <c r="N125" s="6"/>
      <c r="O125" s="6"/>
      <c r="P125" s="5"/>
      <c r="Q125" s="6"/>
      <c r="R125" s="6"/>
    </row>
    <row r="126" spans="1:19" x14ac:dyDescent="0.25">
      <c r="G126" s="5"/>
      <c r="H126" s="6"/>
      <c r="I126" s="6"/>
      <c r="J126" s="5"/>
      <c r="K126" s="6"/>
      <c r="L126" s="6"/>
      <c r="M126" s="5"/>
      <c r="N126" s="6"/>
      <c r="O126" s="6"/>
      <c r="P126" s="5"/>
      <c r="Q126" s="6"/>
      <c r="R126" s="6"/>
    </row>
    <row r="127" spans="1:19" x14ac:dyDescent="0.25">
      <c r="G127" s="5"/>
      <c r="H127" s="6"/>
      <c r="I127" s="6"/>
      <c r="J127" s="5"/>
      <c r="K127" s="6"/>
      <c r="L127" s="6"/>
      <c r="M127" s="5"/>
      <c r="N127" s="6"/>
      <c r="O127" s="6"/>
      <c r="P127" s="5"/>
      <c r="Q127" s="6"/>
      <c r="R127" s="6"/>
    </row>
    <row r="128" spans="1:19" ht="15.75" x14ac:dyDescent="0.25">
      <c r="B128" s="7" t="s">
        <v>17</v>
      </c>
      <c r="C128" s="7"/>
      <c r="G128" s="7"/>
      <c r="H128" s="6"/>
      <c r="I128" s="7"/>
      <c r="J128" s="7"/>
      <c r="K128" s="6"/>
      <c r="L128" s="7"/>
      <c r="M128" s="7"/>
      <c r="N128" s="6"/>
      <c r="O128" s="7"/>
      <c r="P128" s="7"/>
      <c r="Q128" s="6"/>
      <c r="R128" s="7"/>
    </row>
    <row r="129" spans="2:18" ht="15.75" x14ac:dyDescent="0.25">
      <c r="B129" s="8" t="s">
        <v>173</v>
      </c>
      <c r="C129" s="8"/>
      <c r="G129" s="8"/>
      <c r="H129" s="6"/>
      <c r="I129" s="8"/>
      <c r="J129" s="8"/>
      <c r="K129" s="6"/>
      <c r="L129" s="8"/>
      <c r="M129" s="8"/>
      <c r="N129" s="6"/>
      <c r="O129" s="8"/>
      <c r="P129" s="8"/>
      <c r="Q129" s="6"/>
      <c r="R129" s="8"/>
    </row>
    <row r="130" spans="2:18" ht="15.75" x14ac:dyDescent="0.25">
      <c r="B130" s="8"/>
      <c r="G130" s="8"/>
      <c r="H130" s="6"/>
      <c r="I130" s="6"/>
      <c r="J130" s="8"/>
      <c r="K130" s="6"/>
      <c r="L130" s="6"/>
      <c r="M130" s="8"/>
      <c r="N130" s="6"/>
      <c r="O130" s="6"/>
      <c r="P130" s="8"/>
      <c r="Q130" s="6"/>
      <c r="R130" s="6"/>
    </row>
    <row r="131" spans="2:18" ht="15.75" x14ac:dyDescent="0.25">
      <c r="B131" s="8"/>
      <c r="G131" s="8"/>
      <c r="H131" s="9"/>
      <c r="I131" s="9"/>
      <c r="J131" s="8"/>
      <c r="K131" s="9"/>
      <c r="L131" s="9"/>
      <c r="M131" s="8"/>
      <c r="N131" s="9"/>
      <c r="O131" s="9"/>
      <c r="P131" s="8"/>
      <c r="Q131" s="9"/>
      <c r="R131" s="9"/>
    </row>
    <row r="132" spans="2:18" ht="15.75" x14ac:dyDescent="0.25">
      <c r="B132" s="8"/>
      <c r="G132" s="8"/>
      <c r="H132" s="9"/>
      <c r="I132" s="9"/>
      <c r="J132" s="8"/>
      <c r="K132" s="9"/>
      <c r="L132" s="9"/>
      <c r="M132" s="8"/>
      <c r="N132" s="9"/>
      <c r="O132" s="9"/>
      <c r="P132" s="8"/>
      <c r="Q132" s="9"/>
      <c r="R132" s="9"/>
    </row>
    <row r="133" spans="2:18" ht="15.75" x14ac:dyDescent="0.25">
      <c r="B133" s="7" t="s">
        <v>18</v>
      </c>
      <c r="C133" s="7"/>
      <c r="G133" s="7"/>
      <c r="H133" s="7"/>
      <c r="I133" s="7"/>
      <c r="J133" s="7"/>
      <c r="K133" s="7"/>
      <c r="L133" s="7"/>
      <c r="M133" s="7"/>
      <c r="N133" s="7"/>
      <c r="O133" s="7"/>
      <c r="P133" s="7"/>
      <c r="Q133" s="7"/>
      <c r="R133" s="7"/>
    </row>
    <row r="134" spans="2:18" ht="15.75" x14ac:dyDescent="0.25">
      <c r="B134" s="8" t="s">
        <v>19</v>
      </c>
      <c r="C134" s="8"/>
      <c r="G134" s="8"/>
      <c r="H134" s="9"/>
      <c r="I134" s="9"/>
      <c r="J134" s="8"/>
      <c r="K134" s="9"/>
      <c r="L134" s="9"/>
      <c r="M134" s="8"/>
      <c r="N134" s="9"/>
      <c r="O134" s="9"/>
      <c r="P134" s="8"/>
      <c r="Q134" s="9"/>
      <c r="R134" s="9"/>
    </row>
    <row r="135" spans="2:18" ht="15.75" x14ac:dyDescent="0.25">
      <c r="B135" s="8" t="s">
        <v>20</v>
      </c>
      <c r="G135" s="8"/>
      <c r="H135" s="9"/>
      <c r="I135" s="9"/>
      <c r="J135" s="8"/>
      <c r="K135" s="9"/>
      <c r="L135" s="9"/>
      <c r="M135" s="8"/>
      <c r="N135" s="9"/>
      <c r="O135" s="9"/>
      <c r="P135" s="8"/>
      <c r="Q135" s="9"/>
      <c r="R135" s="9"/>
    </row>
  </sheetData>
  <mergeCells count="25">
    <mergeCell ref="A6:F6"/>
    <mergeCell ref="G6:G7"/>
    <mergeCell ref="H6:H7"/>
    <mergeCell ref="A1:F1"/>
    <mergeCell ref="A2:F2"/>
    <mergeCell ref="A3:F4"/>
    <mergeCell ref="G3:I4"/>
    <mergeCell ref="A5:F5"/>
    <mergeCell ref="G5:I5"/>
    <mergeCell ref="M3:O4"/>
    <mergeCell ref="M5:O5"/>
    <mergeCell ref="N6:N7"/>
    <mergeCell ref="G122:I122"/>
    <mergeCell ref="J122:L122"/>
    <mergeCell ref="M122:O122"/>
    <mergeCell ref="M6:M7"/>
    <mergeCell ref="J3:L4"/>
    <mergeCell ref="J5:L5"/>
    <mergeCell ref="J6:J7"/>
    <mergeCell ref="K6:K7"/>
    <mergeCell ref="P3:R4"/>
    <mergeCell ref="P5:R5"/>
    <mergeCell ref="P6:P7"/>
    <mergeCell ref="Q6:Q7"/>
    <mergeCell ref="P122:R122"/>
  </mergeCells>
  <conditionalFormatting sqref="I9:I18 I107">
    <cfRule type="containsText" dxfId="60" priority="132" operator="containsText" text="NO OK">
      <formula>NOT(ISERROR(SEARCH("NO OK",I9)))</formula>
    </cfRule>
  </conditionalFormatting>
  <conditionalFormatting sqref="I120">
    <cfRule type="containsText" dxfId="59" priority="131" operator="containsText" text="NO OK">
      <formula>NOT(ISERROR(SEARCH("NO OK",I120)))</formula>
    </cfRule>
  </conditionalFormatting>
  <conditionalFormatting sqref="I116:I117">
    <cfRule type="containsText" dxfId="58" priority="130" operator="containsText" text="NO OK">
      <formula>NOT(ISERROR(SEARCH("NO OK",I116)))</formula>
    </cfRule>
  </conditionalFormatting>
  <conditionalFormatting sqref="I121">
    <cfRule type="containsText" dxfId="57" priority="129" operator="containsText" text="NO OK">
      <formula>NOT(ISERROR(SEARCH("NO OK",I121)))</formula>
    </cfRule>
  </conditionalFormatting>
  <conditionalFormatting sqref="I112">
    <cfRule type="cellIs" dxfId="56" priority="121" operator="equal">
      <formula>"NO OK"</formula>
    </cfRule>
  </conditionalFormatting>
  <conditionalFormatting sqref="G122">
    <cfRule type="containsText" dxfId="55" priority="118" operator="containsText" text="NO">
      <formula>NOT(ISERROR(SEARCH("NO",G122)))</formula>
    </cfRule>
  </conditionalFormatting>
  <conditionalFormatting sqref="I19:I23 I26:I30 I33:I43 I46:I54 I57:I64 I67:I77 I80:I88 I91:I100 I103:I106">
    <cfRule type="containsText" dxfId="54" priority="91" operator="containsText" text="NO OK">
      <formula>NOT(ISERROR(SEARCH("NO OK",I19)))</formula>
    </cfRule>
  </conditionalFormatting>
  <conditionalFormatting sqref="I101">
    <cfRule type="containsText" dxfId="53" priority="86" operator="containsText" text="NO OK">
      <formula>NOT(ISERROR(SEARCH("NO OK",I101)))</formula>
    </cfRule>
  </conditionalFormatting>
  <conditionalFormatting sqref="I89">
    <cfRule type="containsText" dxfId="52" priority="81" operator="containsText" text="NO OK">
      <formula>NOT(ISERROR(SEARCH("NO OK",I89)))</formula>
    </cfRule>
  </conditionalFormatting>
  <conditionalFormatting sqref="I78">
    <cfRule type="containsText" dxfId="51" priority="76" operator="containsText" text="NO OK">
      <formula>NOT(ISERROR(SEARCH("NO OK",I78)))</formula>
    </cfRule>
  </conditionalFormatting>
  <conditionalFormatting sqref="I65">
    <cfRule type="containsText" dxfId="50" priority="71" operator="containsText" text="NO OK">
      <formula>NOT(ISERROR(SEARCH("NO OK",I65)))</formula>
    </cfRule>
  </conditionalFormatting>
  <conditionalFormatting sqref="I55">
    <cfRule type="containsText" dxfId="49" priority="66" operator="containsText" text="NO OK">
      <formula>NOT(ISERROR(SEARCH("NO OK",I55)))</formula>
    </cfRule>
  </conditionalFormatting>
  <conditionalFormatting sqref="I44">
    <cfRule type="containsText" dxfId="48" priority="61" operator="containsText" text="NO OK">
      <formula>NOT(ISERROR(SEARCH("NO OK",I44)))</formula>
    </cfRule>
  </conditionalFormatting>
  <conditionalFormatting sqref="I31">
    <cfRule type="containsText" dxfId="47" priority="56" operator="containsText" text="NO OK">
      <formula>NOT(ISERROR(SEARCH("NO OK",I31)))</formula>
    </cfRule>
  </conditionalFormatting>
  <conditionalFormatting sqref="I24">
    <cfRule type="containsText" dxfId="46" priority="51" operator="containsText" text="NO OK">
      <formula>NOT(ISERROR(SEARCH("NO OK",I24)))</formula>
    </cfRule>
  </conditionalFormatting>
  <conditionalFormatting sqref="L9:L18 L107">
    <cfRule type="containsText" dxfId="45" priority="46" operator="containsText" text="NO OK">
      <formula>NOT(ISERROR(SEARCH("NO OK",L9)))</formula>
    </cfRule>
  </conditionalFormatting>
  <conditionalFormatting sqref="L120">
    <cfRule type="containsText" dxfId="44" priority="45" operator="containsText" text="NO OK">
      <formula>NOT(ISERROR(SEARCH("NO OK",L120)))</formula>
    </cfRule>
  </conditionalFormatting>
  <conditionalFormatting sqref="L116:L117">
    <cfRule type="containsText" dxfId="43" priority="44" operator="containsText" text="NO OK">
      <formula>NOT(ISERROR(SEARCH("NO OK",L116)))</formula>
    </cfRule>
  </conditionalFormatting>
  <conditionalFormatting sqref="L121">
    <cfRule type="containsText" dxfId="42" priority="43" operator="containsText" text="NO OK">
      <formula>NOT(ISERROR(SEARCH("NO OK",L121)))</formula>
    </cfRule>
  </conditionalFormatting>
  <conditionalFormatting sqref="L112">
    <cfRule type="cellIs" dxfId="41" priority="42" operator="equal">
      <formula>"NO OK"</formula>
    </cfRule>
  </conditionalFormatting>
  <conditionalFormatting sqref="J122">
    <cfRule type="containsText" dxfId="40" priority="41" operator="containsText" text="NO">
      <formula>NOT(ISERROR(SEARCH("NO",J122)))</formula>
    </cfRule>
  </conditionalFormatting>
  <conditionalFormatting sqref="L19:L23 L26:L30 L33:L43 L46:L54 L57:L64 L67:L77 L80:L88 L91:L100 L103:L106">
    <cfRule type="containsText" dxfId="39" priority="40" operator="containsText" text="NO OK">
      <formula>NOT(ISERROR(SEARCH("NO OK",L19)))</formula>
    </cfRule>
  </conditionalFormatting>
  <conditionalFormatting sqref="L101">
    <cfRule type="containsText" dxfId="38" priority="39" operator="containsText" text="NO OK">
      <formula>NOT(ISERROR(SEARCH("NO OK",L101)))</formula>
    </cfRule>
  </conditionalFormatting>
  <conditionalFormatting sqref="L89">
    <cfRule type="containsText" dxfId="37" priority="38" operator="containsText" text="NO OK">
      <formula>NOT(ISERROR(SEARCH("NO OK",L89)))</formula>
    </cfRule>
  </conditionalFormatting>
  <conditionalFormatting sqref="L78">
    <cfRule type="containsText" dxfId="36" priority="37" operator="containsText" text="NO OK">
      <formula>NOT(ISERROR(SEARCH("NO OK",L78)))</formula>
    </cfRule>
  </conditionalFormatting>
  <conditionalFormatting sqref="L65">
    <cfRule type="containsText" dxfId="35" priority="36" operator="containsText" text="NO OK">
      <formula>NOT(ISERROR(SEARCH("NO OK",L65)))</formula>
    </cfRule>
  </conditionalFormatting>
  <conditionalFormatting sqref="L55">
    <cfRule type="containsText" dxfId="34" priority="35" operator="containsText" text="NO OK">
      <formula>NOT(ISERROR(SEARCH("NO OK",L55)))</formula>
    </cfRule>
  </conditionalFormatting>
  <conditionalFormatting sqref="L44">
    <cfRule type="containsText" dxfId="33" priority="34" operator="containsText" text="NO OK">
      <formula>NOT(ISERROR(SEARCH("NO OK",L44)))</formula>
    </cfRule>
  </conditionalFormatting>
  <conditionalFormatting sqref="L31">
    <cfRule type="containsText" dxfId="32" priority="33" operator="containsText" text="NO OK">
      <formula>NOT(ISERROR(SEARCH("NO OK",L31)))</formula>
    </cfRule>
  </conditionalFormatting>
  <conditionalFormatting sqref="L24">
    <cfRule type="containsText" dxfId="31" priority="32" operator="containsText" text="NO OK">
      <formula>NOT(ISERROR(SEARCH("NO OK",L24)))</formula>
    </cfRule>
  </conditionalFormatting>
  <conditionalFormatting sqref="O9:O18 O107">
    <cfRule type="containsText" dxfId="30" priority="31" operator="containsText" text="NO OK">
      <formula>NOT(ISERROR(SEARCH("NO OK",O9)))</formula>
    </cfRule>
  </conditionalFormatting>
  <conditionalFormatting sqref="O120">
    <cfRule type="containsText" dxfId="29" priority="30" operator="containsText" text="NO OK">
      <formula>NOT(ISERROR(SEARCH("NO OK",O120)))</formula>
    </cfRule>
  </conditionalFormatting>
  <conditionalFormatting sqref="O116:O117">
    <cfRule type="containsText" dxfId="28" priority="29" operator="containsText" text="NO OK">
      <formula>NOT(ISERROR(SEARCH("NO OK",O116)))</formula>
    </cfRule>
  </conditionalFormatting>
  <conditionalFormatting sqref="O121">
    <cfRule type="containsText" dxfId="27" priority="28" operator="containsText" text="NO OK">
      <formula>NOT(ISERROR(SEARCH("NO OK",O121)))</formula>
    </cfRule>
  </conditionalFormatting>
  <conditionalFormatting sqref="O112">
    <cfRule type="cellIs" dxfId="26" priority="27" operator="equal">
      <formula>"NO OK"</formula>
    </cfRule>
  </conditionalFormatting>
  <conditionalFormatting sqref="M122">
    <cfRule type="containsText" dxfId="25" priority="26" operator="containsText" text="NO">
      <formula>NOT(ISERROR(SEARCH("NO",M122)))</formula>
    </cfRule>
  </conditionalFormatting>
  <conditionalFormatting sqref="O19:O23 O26:O30 O33:O43 O46:O54 O57:O64 O67:O77 O80:O88 O91:O100 O103:O106">
    <cfRule type="containsText" dxfId="24" priority="25" operator="containsText" text="NO OK">
      <formula>NOT(ISERROR(SEARCH("NO OK",O19)))</formula>
    </cfRule>
  </conditionalFormatting>
  <conditionalFormatting sqref="O101">
    <cfRule type="containsText" dxfId="23" priority="24" operator="containsText" text="NO OK">
      <formula>NOT(ISERROR(SEARCH("NO OK",O101)))</formula>
    </cfRule>
  </conditionalFormatting>
  <conditionalFormatting sqref="O89">
    <cfRule type="containsText" dxfId="22" priority="23" operator="containsText" text="NO OK">
      <formula>NOT(ISERROR(SEARCH("NO OK",O89)))</formula>
    </cfRule>
  </conditionalFormatting>
  <conditionalFormatting sqref="O78">
    <cfRule type="containsText" dxfId="21" priority="22" operator="containsText" text="NO OK">
      <formula>NOT(ISERROR(SEARCH("NO OK",O78)))</formula>
    </cfRule>
  </conditionalFormatting>
  <conditionalFormatting sqref="O65">
    <cfRule type="containsText" dxfId="20" priority="21" operator="containsText" text="NO OK">
      <formula>NOT(ISERROR(SEARCH("NO OK",O65)))</formula>
    </cfRule>
  </conditionalFormatting>
  <conditionalFormatting sqref="O55">
    <cfRule type="containsText" dxfId="19" priority="20" operator="containsText" text="NO OK">
      <formula>NOT(ISERROR(SEARCH("NO OK",O55)))</formula>
    </cfRule>
  </conditionalFormatting>
  <conditionalFormatting sqref="O44">
    <cfRule type="containsText" dxfId="18" priority="19" operator="containsText" text="NO OK">
      <formula>NOT(ISERROR(SEARCH("NO OK",O44)))</formula>
    </cfRule>
  </conditionalFormatting>
  <conditionalFormatting sqref="O31">
    <cfRule type="containsText" dxfId="17" priority="18" operator="containsText" text="NO OK">
      <formula>NOT(ISERROR(SEARCH("NO OK",O31)))</formula>
    </cfRule>
  </conditionalFormatting>
  <conditionalFormatting sqref="O24">
    <cfRule type="containsText" dxfId="16" priority="17" operator="containsText" text="NO OK">
      <formula>NOT(ISERROR(SEARCH("NO OK",O24)))</formula>
    </cfRule>
  </conditionalFormatting>
  <conditionalFormatting sqref="R9:R18 R107">
    <cfRule type="containsText" dxfId="15" priority="16" operator="containsText" text="NO OK">
      <formula>NOT(ISERROR(SEARCH("NO OK",R9)))</formula>
    </cfRule>
  </conditionalFormatting>
  <conditionalFormatting sqref="R120">
    <cfRule type="containsText" dxfId="14" priority="15" operator="containsText" text="NO OK">
      <formula>NOT(ISERROR(SEARCH("NO OK",R120)))</formula>
    </cfRule>
  </conditionalFormatting>
  <conditionalFormatting sqref="R116:R117">
    <cfRule type="containsText" dxfId="13" priority="14" operator="containsText" text="NO OK">
      <formula>NOT(ISERROR(SEARCH("NO OK",R116)))</formula>
    </cfRule>
  </conditionalFormatting>
  <conditionalFormatting sqref="R121">
    <cfRule type="containsText" dxfId="12" priority="13" operator="containsText" text="NO OK">
      <formula>NOT(ISERROR(SEARCH("NO OK",R121)))</formula>
    </cfRule>
  </conditionalFormatting>
  <conditionalFormatting sqref="R112">
    <cfRule type="cellIs" dxfId="11" priority="12" operator="equal">
      <formula>"NO OK"</formula>
    </cfRule>
  </conditionalFormatting>
  <conditionalFormatting sqref="P122">
    <cfRule type="containsText" dxfId="10" priority="11" operator="containsText" text="NO">
      <formula>NOT(ISERROR(SEARCH("NO",P122)))</formula>
    </cfRule>
  </conditionalFormatting>
  <conditionalFormatting sqref="R19:R23 R26:R30 R33:R43 R46:R54 R57:R64 R67:R77 R80:R88 R91:R100 R103:R106">
    <cfRule type="containsText" dxfId="9" priority="10" operator="containsText" text="NO OK">
      <formula>NOT(ISERROR(SEARCH("NO OK",R19)))</formula>
    </cfRule>
  </conditionalFormatting>
  <conditionalFormatting sqref="R101">
    <cfRule type="containsText" dxfId="8" priority="9" operator="containsText" text="NO OK">
      <formula>NOT(ISERROR(SEARCH("NO OK",R101)))</formula>
    </cfRule>
  </conditionalFormatting>
  <conditionalFormatting sqref="R89">
    <cfRule type="containsText" dxfId="7" priority="8" operator="containsText" text="NO OK">
      <formula>NOT(ISERROR(SEARCH("NO OK",R89)))</formula>
    </cfRule>
  </conditionalFormatting>
  <conditionalFormatting sqref="R78">
    <cfRule type="containsText" dxfId="6" priority="7" operator="containsText" text="NO OK">
      <formula>NOT(ISERROR(SEARCH("NO OK",R78)))</formula>
    </cfRule>
  </conditionalFormatting>
  <conditionalFormatting sqref="R65">
    <cfRule type="containsText" dxfId="5" priority="6" operator="containsText" text="NO OK">
      <formula>NOT(ISERROR(SEARCH("NO OK",R65)))</formula>
    </cfRule>
  </conditionalFormatting>
  <conditionalFormatting sqref="R55">
    <cfRule type="containsText" dxfId="4" priority="5" operator="containsText" text="NO OK">
      <formula>NOT(ISERROR(SEARCH("NO OK",R55)))</formula>
    </cfRule>
  </conditionalFormatting>
  <conditionalFormatting sqref="R44">
    <cfRule type="containsText" dxfId="3" priority="4" operator="containsText" text="NO OK">
      <formula>NOT(ISERROR(SEARCH("NO OK",R44)))</formula>
    </cfRule>
  </conditionalFormatting>
  <conditionalFormatting sqref="R31">
    <cfRule type="containsText" dxfId="2" priority="3" operator="containsText" text="NO OK">
      <formula>NOT(ISERROR(SEARCH("NO OK",R31)))</formula>
    </cfRule>
  </conditionalFormatting>
  <conditionalFormatting sqref="R24">
    <cfRule type="containsText" dxfId="1" priority="2" operator="containsText" text="NO OK">
      <formula>NOT(ISERROR(SEARCH("NO OK",R24)))</formula>
    </cfRule>
  </conditionalFormatting>
  <conditionalFormatting sqref="G122:R122">
    <cfRule type="containsText" dxfId="0" priority="1" operator="containsText" text="SI">
      <formula>NOT(ISERROR(SEARCH("SI",G122)))</formula>
    </cfRule>
  </conditionalFormatting>
  <pageMargins left="0.31496062992125984" right="0.11811023622047245" top="0.19685039370078741" bottom="0.35433070866141736" header="0.31496062992125984" footer="0.31496062992125984"/>
  <pageSetup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EVALUACION TECNICA</vt:lpstr>
      <vt:lpstr>CORREC. ARITM.</vt:lpstr>
    </vt:vector>
  </TitlesOfParts>
  <Company>AmSavS Creation´s 2008</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AmSavS</dc:creator>
  <cp:lastModifiedBy>UNICAUCA</cp:lastModifiedBy>
  <cp:lastPrinted>2017-09-05T21:11:09Z</cp:lastPrinted>
  <dcterms:created xsi:type="dcterms:W3CDTF">2009-02-06T14:59:26Z</dcterms:created>
  <dcterms:modified xsi:type="dcterms:W3CDTF">2018-04-19T19:25:02Z</dcterms:modified>
</cp:coreProperties>
</file>